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705" windowWidth="13920" windowHeight="6810" tabRatio="941" activeTab="0"/>
  </bookViews>
  <sheets>
    <sheet name="ТСО 2022" sheetId="1" r:id="rId1"/>
  </sheets>
  <externalReferences>
    <externalReference r:id="rId4"/>
    <externalReference r:id="rId5"/>
    <externalReference r:id="rId6"/>
  </externalReferences>
  <definedNames>
    <definedName name="TARIFF_SETUP_METHOD_CODE">'[3]TECHSHEET'!$E$44</definedName>
    <definedName name="TEMPLATE_CLAIM">'[3]TECHSHEET'!$E$34</definedName>
    <definedName name="TEMPLATE_SPHERE">'[3]TECHSHEET'!$E$6</definedName>
    <definedName name="А1">#REF!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<sst xmlns="http://schemas.openxmlformats.org/spreadsheetml/2006/main" count="263" uniqueCount="153">
  <si>
    <t>налог на землю</t>
  </si>
  <si>
    <t>налог на имущество</t>
  </si>
  <si>
    <t>7.1.7.</t>
  </si>
  <si>
    <t>Наименование показателей</t>
  </si>
  <si>
    <t>Отпуск в сеть</t>
  </si>
  <si>
    <t>Потери в сетях</t>
  </si>
  <si>
    <t>5.1</t>
  </si>
  <si>
    <t>Гкал</t>
  </si>
  <si>
    <t>1.</t>
  </si>
  <si>
    <t>%</t>
  </si>
  <si>
    <t>Покупная тепловая энергия</t>
  </si>
  <si>
    <t>тыс. руб.</t>
  </si>
  <si>
    <t>2.</t>
  </si>
  <si>
    <t>3.</t>
  </si>
  <si>
    <t>4.</t>
  </si>
  <si>
    <t>5.</t>
  </si>
  <si>
    <t>6.</t>
  </si>
  <si>
    <t>7.1.</t>
  </si>
  <si>
    <t>7.2.</t>
  </si>
  <si>
    <t>7.4.</t>
  </si>
  <si>
    <t>№                 пп</t>
  </si>
  <si>
    <t xml:space="preserve">                - население</t>
  </si>
  <si>
    <t xml:space="preserve">                - бюджетные организации</t>
  </si>
  <si>
    <t>7.1.1.</t>
  </si>
  <si>
    <t>7.1.2.</t>
  </si>
  <si>
    <t>7.1.3.</t>
  </si>
  <si>
    <t>7.1.4.</t>
  </si>
  <si>
    <t>7.1.5.</t>
  </si>
  <si>
    <t>7.1.6.</t>
  </si>
  <si>
    <t>2.1</t>
  </si>
  <si>
    <t>реагенты</t>
  </si>
  <si>
    <t xml:space="preserve">                - прочие потребители</t>
  </si>
  <si>
    <t>на собственные нужды котельной</t>
  </si>
  <si>
    <t>на собственные нужды котельной, в %</t>
  </si>
  <si>
    <t>потери в сетях, в %</t>
  </si>
  <si>
    <t xml:space="preserve"> в т.ч.: 1) ПО на нужды предприятия</t>
  </si>
  <si>
    <t xml:space="preserve"> 2) ПО по группам потребителей:</t>
  </si>
  <si>
    <t>Полезный отпуск тепловой энергии. Всего:</t>
  </si>
  <si>
    <t>7.</t>
  </si>
  <si>
    <t>Уголь</t>
  </si>
  <si>
    <t>Неподконтрольные расходы</t>
  </si>
  <si>
    <t>Прибыль</t>
  </si>
  <si>
    <t>Амортизация</t>
  </si>
  <si>
    <t>Ед. измер.</t>
  </si>
  <si>
    <t>Расходы, связанные с производством и реализацией продукции (услуг), всего</t>
  </si>
  <si>
    <t>Операционные (подконтрольные) расходы: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</si>
  <si>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</si>
  <si>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</si>
  <si>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</si>
  <si>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</si>
  <si>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иных работ и услуг, выполняемых по договорам со сторонними организациями</t>
  </si>
  <si>
    <t>оплата услуг связи</t>
  </si>
  <si>
    <t>оплата вневедомственной охраны</t>
  </si>
  <si>
    <t>оплата коммунальных услуг</t>
  </si>
  <si>
    <t>транспортные услуги</t>
  </si>
  <si>
    <t>Расходы на служебные командировки</t>
  </si>
  <si>
    <t>Расходы на обучение персонала</t>
  </si>
  <si>
    <t>7.1.8.</t>
  </si>
  <si>
    <t>Лизинговые платежи</t>
  </si>
  <si>
    <t>7.1.9.</t>
  </si>
  <si>
    <t>Арендная плата (прочие объекты)</t>
  </si>
  <si>
    <t>7.1.10.</t>
  </si>
  <si>
    <t>7.2.1.</t>
  </si>
  <si>
    <t>Расходы на оплату работ и услуг, оказываемых организациями, осуществляющими регулируемые виды деятельности</t>
  </si>
  <si>
    <t>7.2.2.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</si>
  <si>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</si>
  <si>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окуружающую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</si>
  <si>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налог на прибыль</t>
  </si>
  <si>
    <t>транспортный налог</t>
  </si>
  <si>
    <t>расходы на обязательное страхование</t>
  </si>
  <si>
    <t>7.2.3.</t>
  </si>
  <si>
    <t>Концессионная плата</t>
  </si>
  <si>
    <t>7.2.4.</t>
  </si>
  <si>
    <t>7.2.5.</t>
  </si>
  <si>
    <t>Расходы по сомнительным долгам</t>
  </si>
  <si>
    <t>7.2.6.</t>
  </si>
  <si>
    <t>Отчисления на социальные нужды, в т.ч.:</t>
  </si>
  <si>
    <t>7.2.7.</t>
  </si>
  <si>
    <t>7.2.8.</t>
  </si>
  <si>
    <t>Расходы на выплаты по договорам займа и кредитным договорам, включая %% по ним</t>
  </si>
  <si>
    <t>Расходы на приобретение энергетических ресурсов, в т.ч.:</t>
  </si>
  <si>
    <t>Расходы на топливо</t>
  </si>
  <si>
    <t>Природный газ</t>
  </si>
  <si>
    <t>Дизельное топливо</t>
  </si>
  <si>
    <t>Электрическая энергия, в том числе</t>
  </si>
  <si>
    <t>Расходы на воду</t>
  </si>
  <si>
    <t>Расходы на теплоноситель</t>
  </si>
  <si>
    <t>13.</t>
  </si>
  <si>
    <t>7.1.11.</t>
  </si>
  <si>
    <t>Прочие непроизводственные расходы</t>
  </si>
  <si>
    <t>14.</t>
  </si>
  <si>
    <t>Выработка тепловой энергии, всего</t>
  </si>
  <si>
    <t>Покупная тепловая энергия,всего</t>
  </si>
  <si>
    <t>ПАР</t>
  </si>
  <si>
    <t>ВСЕГО</t>
  </si>
  <si>
    <t>Нерегулируемые виды деятельности</t>
  </si>
  <si>
    <t>на виде топлива   природный газ</t>
  </si>
  <si>
    <t>на виде топлива    уголь</t>
  </si>
  <si>
    <t>на виде топлива    мазут</t>
  </si>
  <si>
    <t>на виде топлива  дизельное топливо</t>
  </si>
  <si>
    <t>4.1</t>
  </si>
  <si>
    <t>Отпуск в сеть от собственных тепловых источников</t>
  </si>
  <si>
    <t>поверка приборов</t>
  </si>
  <si>
    <t>расходы по содержанию норм.усл.труда и тех. безопасности (медосмотры, аттестация рабочих мест и прочие)</t>
  </si>
  <si>
    <t>бытовые услуги ( дератизация, дезинфекция, вывоз мусора)</t>
  </si>
  <si>
    <t>пр.услуги производств. характера ( анализ воды, содержание ЖД путей, чистка дымоходов)</t>
  </si>
  <si>
    <t>ГО и ЧС</t>
  </si>
  <si>
    <t>услуги АСУ, информационных технологий</t>
  </si>
  <si>
    <t>подписка на газеты и журналы</t>
  </si>
  <si>
    <t>расходы на ПСМиТ, услуги по содержанию автотранспорта</t>
  </si>
  <si>
    <t>Прочие расходы (канцтовары)</t>
  </si>
  <si>
    <t>7.2.9.</t>
  </si>
  <si>
    <t>7.2.10.</t>
  </si>
  <si>
    <t>Госпошлина</t>
  </si>
  <si>
    <t>Расходы на услуги банков</t>
  </si>
  <si>
    <t>водный налог</t>
  </si>
  <si>
    <t>медикаменты</t>
  </si>
  <si>
    <t>ПСМиТ (ГСМ, зап.части), в т.ч.</t>
  </si>
  <si>
    <t>ГСМ</t>
  </si>
  <si>
    <t>зап.части</t>
  </si>
  <si>
    <t>охрана труда, в т.ч.</t>
  </si>
  <si>
    <t>другие материалы, в том числе</t>
  </si>
  <si>
    <t>текущий ремонт</t>
  </si>
  <si>
    <t>капиальный ремонт</t>
  </si>
  <si>
    <t>Превышение ПДК и ПДВ сверх норм</t>
  </si>
  <si>
    <t>моющие ср-ва, спецодежда, прочие материалы</t>
  </si>
  <si>
    <t>АСУ материалы (активы стоим.до 40000 руб. -множит. и вычислит. техника (компьютеры, принтеры), запчасти для обсл. множит.и вычисл. техники)</t>
  </si>
  <si>
    <t>Активы стоимостью до 40000руб. Общего назначения (инстременты, приспособления)</t>
  </si>
  <si>
    <t>др. вспомог.материалы (запчасти, приборы учета, содержание служебных собак и др.),  материалы на экспл.обор. и т/сетей (техобслуживание)</t>
  </si>
  <si>
    <t>расходы по сбыту (услуги Симплекс по обсл.лицевых счетов, доставка квитанций)</t>
  </si>
  <si>
    <t>экспертиза промбезопасности, тех.диагностирование, списание расходов на приобретение лицензий и сертификацию</t>
  </si>
  <si>
    <t>Котельные с договорными ценами</t>
  </si>
  <si>
    <t>Поддержание резервной тепловой мощности</t>
  </si>
  <si>
    <t>7.2.11.</t>
  </si>
  <si>
    <t>Расходы, связанные с созданием нормативных запасов топлива</t>
  </si>
  <si>
    <t>7.1.3.6.</t>
  </si>
  <si>
    <t>Арендная плата (производственные объекты: аренда земли, оборудования)</t>
  </si>
  <si>
    <t>прочие</t>
  </si>
  <si>
    <t>оплата нотариальных, информационных, аудиторских, консультативных услуг</t>
  </si>
  <si>
    <t>7.4.1.</t>
  </si>
  <si>
    <t>7.4.2.</t>
  </si>
  <si>
    <t>7.4.3.</t>
  </si>
  <si>
    <t>7.4.4.</t>
  </si>
  <si>
    <t>7.4.5.</t>
  </si>
  <si>
    <t>7.5.</t>
  </si>
  <si>
    <t>Себестоимость производимых товаров (оказываемых услуг) по нерегулируемым видам деятельности</t>
  </si>
  <si>
    <t>Выручка от нерегулируемой деятельности по виду деятельности</t>
  </si>
  <si>
    <t>**с учётом управленческих расходов</t>
  </si>
  <si>
    <t>Информация об основных показателях финансово-хозяйственной деятельности, включая структуру основных производственных затрат (в части нерегулируемых видов деятельности)   МП "Калининградтеплосеть" за 2022 год.</t>
  </si>
  <si>
    <t>2022 год</t>
  </si>
  <si>
    <t>*Дата сдачи годового бухгалтерского баланса в налоговые органы: 30.03.2023г.</t>
  </si>
  <si>
    <t>в том числе социальные выплаты за счет ФОТ</t>
  </si>
  <si>
    <t>расходы на природоохранные мероприятия, гидромет и прочие расходы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</si>
</sst>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&quot;р.&quot;"/>
    <numFmt numFmtId="179" formatCode="#,##0.00_ ;\-#,##0.00\ "/>
    <numFmt numFmtId="180" formatCode="0.0000"/>
    <numFmt numFmtId="181" formatCode="0.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0"/>
    <numFmt numFmtId="191" formatCode="0.0000000"/>
    <numFmt numFmtId="192" formatCode="0.000000"/>
    <numFmt numFmtId="193" formatCode="0.000000000"/>
    <numFmt numFmtId="194" formatCode="0.0000000000"/>
    <numFmt numFmtId="195" formatCode="000000"/>
    <numFmt numFmtId="196" formatCode="d/m"/>
    <numFmt numFmtId="197" formatCode="#,##0.0"/>
    <numFmt numFmtId="198" formatCode="#,##0.0_р_."/>
    <numFmt numFmtId="199" formatCode="#,##0.00_р_."/>
    <numFmt numFmtId="200" formatCode="#,##0.000"/>
    <numFmt numFmtId="201" formatCode="#,##0_р_."/>
    <numFmt numFmtId="202" formatCode="0.0%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_р_._-;\-* #,##0.0000_р_._-;_-* &quot;-&quot;????_р_._-;_-@_-"/>
    <numFmt numFmtId="206" formatCode="_-* #,##0.000_р_._-;\-* #,##0.000_р_._-;_-* &quot;-&quot;????_р_._-;_-@_-"/>
    <numFmt numFmtId="207" formatCode="_-* #,##0.00_р_._-;\-* #,##0.00_р_._-;_-* &quot;-&quot;????_р_._-;_-@_-"/>
    <numFmt numFmtId="208" formatCode="_-* #,##0.0_р_._-;\-* #,##0.0_р_._-;_-* &quot;-&quot;????_р_._-;_-@_-"/>
    <numFmt numFmtId="209" formatCode="#,##0.0000"/>
    <numFmt numFmtId="210" formatCode="0.000%"/>
    <numFmt numFmtId="211" formatCode="0.0000%"/>
    <numFmt numFmtId="212" formatCode="#,##0.00000"/>
    <numFmt numFmtId="213" formatCode="_(* #,##0.000_);_(* \(#,##0.000\);_(* &quot;-&quot;??_);_(@_)"/>
    <numFmt numFmtId="214" formatCode="0.00000000000"/>
    <numFmt numFmtId="215" formatCode="General_)"/>
    <numFmt numFmtId="216" formatCode="_-* #,##0.0_р_._-;\-* #,##0.0_р_._-;_-* &quot;-&quot;??_р_._-;_-@_-"/>
    <numFmt numFmtId="217" formatCode="_-* #,##0_р_._-;\-* #,##0_р_._-;_-* &quot;-&quot;??_р_._-;_-@_-"/>
    <numFmt numFmtId="218" formatCode="#,##0.000000"/>
    <numFmt numFmtId="219" formatCode="#,##0.0000000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 Cyr"/>
      <family val="0"/>
    </font>
    <font>
      <sz val="10"/>
      <name val="Helv"/>
      <family val="0"/>
    </font>
    <font>
      <sz val="10"/>
      <name val="NTHarmon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83" fontId="9" fillId="0" borderId="0" applyFont="0" applyFill="0" applyBorder="0" applyAlignment="0" applyProtection="0"/>
    <xf numFmtId="49" fontId="5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215" fontId="2" fillId="0" borderId="1">
      <alignment/>
      <protection locked="0"/>
    </xf>
    <xf numFmtId="0" fontId="47" fillId="25" borderId="2" applyNumberFormat="0" applyAlignment="0" applyProtection="0"/>
    <xf numFmtId="0" fontId="48" fillId="26" borderId="3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215" fontId="12" fillId="27" borderId="1">
      <alignment/>
      <protection/>
    </xf>
    <xf numFmtId="4" fontId="5" fillId="28" borderId="8" applyBorder="0">
      <alignment horizontal="right"/>
      <protection/>
    </xf>
    <xf numFmtId="0" fontId="53" fillId="0" borderId="9" applyNumberFormat="0" applyFill="0" applyAlignment="0" applyProtection="0"/>
    <xf numFmtId="0" fontId="54" fillId="29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3" fillId="4" borderId="0" applyFill="0">
      <alignment wrapText="1"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17" fillId="0" borderId="0">
      <alignment/>
      <protection/>
    </xf>
    <xf numFmtId="0" fontId="60" fillId="0" borderId="0" applyNumberFormat="0" applyFill="0" applyBorder="0" applyAlignment="0" applyProtection="0"/>
    <xf numFmtId="49" fontId="13" fillId="0" borderId="0">
      <alignment horizontal="center"/>
      <protection/>
    </xf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33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61" fillId="3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66" applyFont="1">
      <alignment/>
      <protection/>
    </xf>
    <xf numFmtId="0" fontId="3" fillId="0" borderId="0" xfId="0" applyFont="1" applyAlignment="1">
      <alignment/>
    </xf>
    <xf numFmtId="0" fontId="20" fillId="35" borderId="8" xfId="66" applyFont="1" applyFill="1" applyBorder="1" applyAlignment="1">
      <alignment horizontal="center" vertical="center" wrapText="1"/>
      <protection/>
    </xf>
    <xf numFmtId="0" fontId="20" fillId="0" borderId="0" xfId="66" applyFont="1" applyBorder="1">
      <alignment/>
      <protection/>
    </xf>
    <xf numFmtId="0" fontId="20" fillId="0" borderId="0" xfId="66" applyFont="1" applyBorder="1" applyAlignment="1">
      <alignment horizontal="center" vertical="center" wrapText="1"/>
      <protection/>
    </xf>
    <xf numFmtId="0" fontId="20" fillId="0" borderId="0" xfId="66" applyFont="1" applyBorder="1" applyAlignment="1">
      <alignment vertical="center"/>
      <protection/>
    </xf>
    <xf numFmtId="49" fontId="19" fillId="35" borderId="8" xfId="66" applyNumberFormat="1" applyFont="1" applyFill="1" applyBorder="1" applyAlignment="1">
      <alignment horizontal="center" vertical="center" wrapText="1"/>
      <protection/>
    </xf>
    <xf numFmtId="0" fontId="19" fillId="35" borderId="8" xfId="66" applyFont="1" applyFill="1" applyBorder="1" applyAlignment="1">
      <alignment vertical="center" wrapText="1"/>
      <protection/>
    </xf>
    <xf numFmtId="0" fontId="19" fillId="35" borderId="8" xfId="66" applyFont="1" applyFill="1" applyBorder="1" applyAlignment="1">
      <alignment horizontal="center" vertical="center" wrapText="1"/>
      <protection/>
    </xf>
    <xf numFmtId="4" fontId="19" fillId="35" borderId="8" xfId="66" applyNumberFormat="1" applyFont="1" applyFill="1" applyBorder="1" applyAlignment="1">
      <alignment horizontal="right" vertical="center" wrapText="1"/>
      <protection/>
    </xf>
    <xf numFmtId="0" fontId="23" fillId="0" borderId="0" xfId="66" applyFont="1" applyBorder="1" applyAlignment="1">
      <alignment vertical="center"/>
      <protection/>
    </xf>
    <xf numFmtId="49" fontId="20" fillId="0" borderId="8" xfId="66" applyNumberFormat="1" applyFont="1" applyBorder="1" applyAlignment="1">
      <alignment horizontal="center" vertical="center" wrapText="1"/>
      <protection/>
    </xf>
    <xf numFmtId="0" fontId="20" fillId="0" borderId="8" xfId="66" applyFont="1" applyBorder="1" applyAlignment="1">
      <alignment vertical="center" wrapText="1"/>
      <protection/>
    </xf>
    <xf numFmtId="0" fontId="20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Border="1" applyAlignment="1">
      <alignment horizontal="right" vertical="center" wrapText="1"/>
      <protection/>
    </xf>
    <xf numFmtId="197" fontId="20" fillId="0" borderId="8" xfId="66" applyNumberFormat="1" applyFont="1" applyBorder="1" applyAlignment="1">
      <alignment horizontal="right" vertical="center" wrapText="1"/>
      <protection/>
    </xf>
    <xf numFmtId="49" fontId="20" fillId="35" borderId="8" xfId="66" applyNumberFormat="1" applyFont="1" applyFill="1" applyBorder="1" applyAlignment="1">
      <alignment horizontal="center" vertical="center" wrapText="1"/>
      <protection/>
    </xf>
    <xf numFmtId="0" fontId="20" fillId="35" borderId="8" xfId="66" applyFont="1" applyFill="1" applyBorder="1" applyAlignment="1">
      <alignment vertical="center" wrapText="1"/>
      <protection/>
    </xf>
    <xf numFmtId="4" fontId="20" fillId="35" borderId="8" xfId="66" applyNumberFormat="1" applyFont="1" applyFill="1" applyBorder="1" applyAlignment="1">
      <alignment horizontal="right" vertical="center" wrapText="1"/>
      <protection/>
    </xf>
    <xf numFmtId="0" fontId="19" fillId="0" borderId="0" xfId="66" applyFont="1" applyBorder="1" applyAlignment="1">
      <alignment vertical="center"/>
      <protection/>
    </xf>
    <xf numFmtId="0" fontId="21" fillId="0" borderId="8" xfId="66" applyFont="1" applyBorder="1" applyAlignment="1">
      <alignment vertical="center" wrapText="1"/>
      <protection/>
    </xf>
    <xf numFmtId="0" fontId="21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Fill="1" applyBorder="1" applyAlignment="1">
      <alignment horizontal="right" vertical="center" wrapText="1"/>
      <protection/>
    </xf>
    <xf numFmtId="49" fontId="19" fillId="36" borderId="8" xfId="66" applyNumberFormat="1" applyFont="1" applyFill="1" applyBorder="1" applyAlignment="1">
      <alignment horizontal="center" vertical="center" wrapText="1"/>
      <protection/>
    </xf>
    <xf numFmtId="0" fontId="19" fillId="36" borderId="8" xfId="66" applyFont="1" applyFill="1" applyBorder="1" applyAlignment="1">
      <alignment horizontal="center" vertical="center" wrapText="1"/>
      <protection/>
    </xf>
    <xf numFmtId="4" fontId="19" fillId="36" borderId="8" xfId="66" applyNumberFormat="1" applyFont="1" applyFill="1" applyBorder="1" applyAlignment="1">
      <alignment horizontal="right" vertical="center" wrapText="1"/>
      <protection/>
    </xf>
    <xf numFmtId="49" fontId="19" fillId="8" borderId="8" xfId="66" applyNumberFormat="1" applyFont="1" applyFill="1" applyBorder="1" applyAlignment="1">
      <alignment horizontal="center" vertical="center" wrapText="1"/>
      <protection/>
    </xf>
    <xf numFmtId="0" fontId="19" fillId="8" borderId="8" xfId="66" applyFont="1" applyFill="1" applyBorder="1" applyAlignment="1">
      <alignment horizontal="center" vertical="center" wrapText="1"/>
      <protection/>
    </xf>
    <xf numFmtId="4" fontId="19" fillId="8" borderId="8" xfId="66" applyNumberFormat="1" applyFont="1" applyFill="1" applyBorder="1" applyAlignment="1">
      <alignment horizontal="right" vertical="center" wrapText="1"/>
      <protection/>
    </xf>
    <xf numFmtId="49" fontId="20" fillId="8" borderId="8" xfId="66" applyNumberFormat="1" applyFont="1" applyFill="1" applyBorder="1" applyAlignment="1">
      <alignment horizontal="center" vertical="center" wrapText="1"/>
      <protection/>
    </xf>
    <xf numFmtId="0" fontId="20" fillId="8" borderId="8" xfId="66" applyFont="1" applyFill="1" applyBorder="1" applyAlignment="1">
      <alignment vertical="center" wrapText="1"/>
      <protection/>
    </xf>
    <xf numFmtId="0" fontId="20" fillId="8" borderId="8" xfId="66" applyFont="1" applyFill="1" applyBorder="1" applyAlignment="1">
      <alignment horizontal="center" vertical="center" wrapText="1"/>
      <protection/>
    </xf>
    <xf numFmtId="4" fontId="20" fillId="8" borderId="8" xfId="66" applyNumberFormat="1" applyFont="1" applyFill="1" applyBorder="1" applyAlignment="1">
      <alignment horizontal="right" vertical="center" wrapText="1"/>
      <protection/>
    </xf>
    <xf numFmtId="49" fontId="20" fillId="37" borderId="8" xfId="66" applyNumberFormat="1" applyFont="1" applyFill="1" applyBorder="1" applyAlignment="1">
      <alignment horizontal="center" vertical="center" wrapText="1"/>
      <protection/>
    </xf>
    <xf numFmtId="0" fontId="20" fillId="37" borderId="8" xfId="66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horizontal="center" vertical="center" wrapText="1"/>
      <protection/>
    </xf>
    <xf numFmtId="4" fontId="20" fillId="37" borderId="8" xfId="66" applyNumberFormat="1" applyFont="1" applyFill="1" applyBorder="1" applyAlignment="1">
      <alignment horizontal="right" vertical="center" wrapText="1"/>
      <protection/>
    </xf>
    <xf numFmtId="0" fontId="20" fillId="37" borderId="0" xfId="66" applyFont="1" applyFill="1" applyBorder="1" applyAlignment="1">
      <alignment vertical="center"/>
      <protection/>
    </xf>
    <xf numFmtId="49" fontId="3" fillId="0" borderId="8" xfId="66" applyNumberFormat="1" applyFont="1" applyBorder="1" applyAlignment="1">
      <alignment horizontal="center" vertical="center" wrapText="1"/>
      <protection/>
    </xf>
    <xf numFmtId="49" fontId="4" fillId="38" borderId="8" xfId="68" applyNumberFormat="1" applyFont="1" applyFill="1" applyBorder="1" applyAlignment="1" applyProtection="1">
      <alignment vertical="center" wrapText="1"/>
      <protection/>
    </xf>
    <xf numFmtId="0" fontId="3" fillId="38" borderId="8" xfId="66" applyFont="1" applyFill="1" applyBorder="1" applyAlignment="1">
      <alignment horizontal="center" vertical="center" wrapText="1"/>
      <protection/>
    </xf>
    <xf numFmtId="4" fontId="4" fillId="0" borderId="8" xfId="6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6" applyFont="1" applyBorder="1" applyAlignment="1">
      <alignment vertical="center"/>
      <protection/>
    </xf>
    <xf numFmtId="0" fontId="20" fillId="0" borderId="8" xfId="66" applyFont="1" applyBorder="1" applyAlignment="1">
      <alignment horizontal="right" vertical="center" wrapText="1"/>
      <protection/>
    </xf>
    <xf numFmtId="49" fontId="19" fillId="11" borderId="8" xfId="66" applyNumberFormat="1" applyFont="1" applyFill="1" applyBorder="1" applyAlignment="1">
      <alignment horizontal="center" vertical="center" wrapText="1"/>
      <protection/>
    </xf>
    <xf numFmtId="0" fontId="19" fillId="11" borderId="8" xfId="66" applyFont="1" applyFill="1" applyBorder="1" applyAlignment="1">
      <alignment horizontal="center" vertical="center" wrapText="1"/>
      <protection/>
    </xf>
    <xf numFmtId="4" fontId="19" fillId="11" borderId="8" xfId="66" applyNumberFormat="1" applyFont="1" applyFill="1" applyBorder="1" applyAlignment="1">
      <alignment horizontal="right" vertical="center" wrapText="1"/>
      <protection/>
    </xf>
    <xf numFmtId="49" fontId="20" fillId="11" borderId="8" xfId="66" applyNumberFormat="1" applyFont="1" applyFill="1" applyBorder="1" applyAlignment="1">
      <alignment horizontal="center" vertical="center" wrapText="1"/>
      <protection/>
    </xf>
    <xf numFmtId="0" fontId="20" fillId="11" borderId="8" xfId="66" applyFont="1" applyFill="1" applyBorder="1" applyAlignment="1">
      <alignment vertical="center" wrapText="1"/>
      <protection/>
    </xf>
    <xf numFmtId="0" fontId="20" fillId="11" borderId="8" xfId="66" applyFont="1" applyFill="1" applyBorder="1" applyAlignment="1">
      <alignment horizontal="center" vertical="center" wrapText="1"/>
      <protection/>
    </xf>
    <xf numFmtId="4" fontId="20" fillId="11" borderId="8" xfId="66" applyNumberFormat="1" applyFont="1" applyFill="1" applyBorder="1" applyAlignment="1">
      <alignment horizontal="right" vertical="center" wrapText="1"/>
      <protection/>
    </xf>
    <xf numFmtId="49" fontId="19" fillId="39" borderId="8" xfId="66" applyNumberFormat="1" applyFont="1" applyFill="1" applyBorder="1" applyAlignment="1">
      <alignment horizontal="center" vertical="center" wrapText="1"/>
      <protection/>
    </xf>
    <xf numFmtId="0" fontId="19" fillId="39" borderId="8" xfId="66" applyFont="1" applyFill="1" applyBorder="1" applyAlignment="1">
      <alignment horizontal="center" vertical="center" wrapText="1"/>
      <protection/>
    </xf>
    <xf numFmtId="4" fontId="19" fillId="39" borderId="8" xfId="66" applyNumberFormat="1" applyFont="1" applyFill="1" applyBorder="1" applyAlignment="1">
      <alignment horizontal="right" vertical="center" wrapText="1"/>
      <protection/>
    </xf>
    <xf numFmtId="49" fontId="20" fillId="39" borderId="8" xfId="66" applyNumberFormat="1" applyFont="1" applyFill="1" applyBorder="1" applyAlignment="1">
      <alignment horizontal="center" vertical="center" wrapText="1"/>
      <protection/>
    </xf>
    <xf numFmtId="0" fontId="20" fillId="39" borderId="8" xfId="66" applyFont="1" applyFill="1" applyBorder="1" applyAlignment="1">
      <alignment vertical="center" wrapText="1"/>
      <protection/>
    </xf>
    <xf numFmtId="0" fontId="20" fillId="39" borderId="8" xfId="66" applyFont="1" applyFill="1" applyBorder="1" applyAlignment="1">
      <alignment horizontal="center" vertical="center" wrapText="1"/>
      <protection/>
    </xf>
    <xf numFmtId="4" fontId="20" fillId="39" borderId="8" xfId="66" applyNumberFormat="1" applyFont="1" applyFill="1" applyBorder="1" applyAlignment="1">
      <alignment horizontal="right" vertical="center" wrapText="1"/>
      <protection/>
    </xf>
    <xf numFmtId="0" fontId="20" fillId="36" borderId="8" xfId="66" applyFont="1" applyFill="1" applyBorder="1" applyAlignment="1">
      <alignment vertical="center" wrapText="1"/>
      <protection/>
    </xf>
    <xf numFmtId="0" fontId="20" fillId="36" borderId="8" xfId="66" applyFont="1" applyFill="1" applyBorder="1" applyAlignment="1">
      <alignment horizontal="center" vertical="center" wrapText="1"/>
      <protection/>
    </xf>
    <xf numFmtId="4" fontId="20" fillId="36" borderId="8" xfId="66" applyNumberFormat="1" applyFont="1" applyFill="1" applyBorder="1" applyAlignment="1">
      <alignment horizontal="right" vertical="center" wrapText="1"/>
      <protection/>
    </xf>
    <xf numFmtId="49" fontId="20" fillId="36" borderId="8" xfId="66" applyNumberFormat="1" applyFont="1" applyFill="1" applyBorder="1" applyAlignment="1">
      <alignment horizontal="center" vertical="center" wrapText="1"/>
      <protection/>
    </xf>
    <xf numFmtId="0" fontId="19" fillId="39" borderId="8" xfId="66" applyFont="1" applyFill="1" applyBorder="1" applyAlignment="1">
      <alignment horizontal="left" vertical="center" wrapText="1"/>
      <protection/>
    </xf>
    <xf numFmtId="49" fontId="19" fillId="40" borderId="8" xfId="66" applyNumberFormat="1" applyFont="1" applyFill="1" applyBorder="1" applyAlignment="1">
      <alignment horizontal="center" vertical="center" wrapText="1"/>
      <protection/>
    </xf>
    <xf numFmtId="0" fontId="19" fillId="40" borderId="8" xfId="66" applyFont="1" applyFill="1" applyBorder="1" applyAlignment="1">
      <alignment horizontal="center" vertical="center" wrapText="1"/>
      <protection/>
    </xf>
    <xf numFmtId="4" fontId="19" fillId="40" borderId="8" xfId="66" applyNumberFormat="1" applyFont="1" applyFill="1" applyBorder="1" applyAlignment="1">
      <alignment horizontal="right" vertical="center" wrapText="1"/>
      <protection/>
    </xf>
    <xf numFmtId="49" fontId="3" fillId="38" borderId="8" xfId="67" applyNumberFormat="1" applyFont="1" applyFill="1" applyBorder="1" applyAlignment="1" applyProtection="1">
      <alignment horizontal="right" vertical="center" wrapText="1"/>
      <protection/>
    </xf>
    <xf numFmtId="0" fontId="3" fillId="0" borderId="8" xfId="66" applyFont="1" applyBorder="1" applyAlignment="1">
      <alignment horizontal="center" vertical="center" wrapText="1"/>
      <protection/>
    </xf>
    <xf numFmtId="4" fontId="3" fillId="0" borderId="8" xfId="66" applyNumberFormat="1" applyFont="1" applyFill="1" applyBorder="1" applyAlignment="1">
      <alignment horizontal="right" vertical="center" wrapText="1"/>
      <protection/>
    </xf>
    <xf numFmtId="0" fontId="20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22" fillId="0" borderId="8" xfId="0" applyFont="1" applyFill="1" applyBorder="1" applyAlignment="1">
      <alignment horizontal="center" vertical="center"/>
    </xf>
    <xf numFmtId="0" fontId="20" fillId="0" borderId="8" xfId="66" applyFont="1" applyFill="1" applyBorder="1" applyAlignment="1">
      <alignment vertical="center"/>
      <protection/>
    </xf>
    <xf numFmtId="4" fontId="23" fillId="0" borderId="8" xfId="66" applyNumberFormat="1" applyFont="1" applyFill="1" applyBorder="1" applyAlignment="1">
      <alignment horizontal="right" vertical="center" wrapText="1"/>
      <protection/>
    </xf>
    <xf numFmtId="0" fontId="23" fillId="0" borderId="8" xfId="66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38" borderId="8" xfId="66" applyFont="1" applyFill="1" applyBorder="1" applyAlignment="1">
      <alignment horizontal="center" wrapText="1"/>
      <protection/>
    </xf>
    <xf numFmtId="0" fontId="3" fillId="0" borderId="8" xfId="66" applyFont="1" applyFill="1" applyBorder="1" applyAlignment="1">
      <alignment horizontal="center"/>
      <protection/>
    </xf>
    <xf numFmtId="49" fontId="22" fillId="0" borderId="8" xfId="66" applyNumberFormat="1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center" vertical="center" wrapText="1"/>
      <protection/>
    </xf>
    <xf numFmtId="0" fontId="4" fillId="39" borderId="8" xfId="66" applyFont="1" applyFill="1" applyBorder="1" applyAlignment="1">
      <alignment horizontal="center" vertical="center" wrapText="1"/>
      <protection/>
    </xf>
    <xf numFmtId="0" fontId="22" fillId="0" borderId="14" xfId="66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left" vertical="center" wrapText="1"/>
      <protection/>
    </xf>
    <xf numFmtId="4" fontId="23" fillId="0" borderId="8" xfId="66" applyNumberFormat="1" applyFont="1" applyBorder="1" applyAlignment="1">
      <alignment horizontal="right" vertical="center" wrapText="1"/>
      <protection/>
    </xf>
    <xf numFmtId="2" fontId="23" fillId="0" borderId="8" xfId="66" applyNumberFormat="1" applyFont="1" applyFill="1" applyBorder="1" applyAlignment="1">
      <alignment vertical="center"/>
      <protection/>
    </xf>
    <xf numFmtId="2" fontId="20" fillId="0" borderId="8" xfId="66" applyNumberFormat="1" applyFont="1" applyFill="1" applyBorder="1" applyAlignment="1">
      <alignment vertical="center"/>
      <protection/>
    </xf>
    <xf numFmtId="4" fontId="21" fillId="0" borderId="8" xfId="66" applyNumberFormat="1" applyFont="1" applyFill="1" applyBorder="1" applyAlignment="1">
      <alignment horizontal="right" vertical="center" wrapText="1"/>
      <protection/>
    </xf>
    <xf numFmtId="2" fontId="21" fillId="0" borderId="8" xfId="66" applyNumberFormat="1" applyFont="1" applyFill="1" applyBorder="1" applyAlignment="1">
      <alignment vertical="center"/>
      <protection/>
    </xf>
    <xf numFmtId="4" fontId="20" fillId="0" borderId="8" xfId="66" applyNumberFormat="1" applyFont="1" applyFill="1" applyBorder="1" applyAlignment="1">
      <alignment vertical="center"/>
      <protection/>
    </xf>
    <xf numFmtId="0" fontId="25" fillId="37" borderId="8" xfId="66" applyFont="1" applyFill="1" applyBorder="1" applyAlignment="1">
      <alignment horizontal="right" vertical="center" wrapText="1"/>
      <protection/>
    </xf>
    <xf numFmtId="4" fontId="25" fillId="37" borderId="8" xfId="66" applyNumberFormat="1" applyFont="1" applyFill="1" applyBorder="1" applyAlignment="1">
      <alignment horizontal="right" vertical="center" wrapText="1"/>
      <protection/>
    </xf>
    <xf numFmtId="0" fontId="23" fillId="37" borderId="8" xfId="66" applyFont="1" applyFill="1" applyBorder="1" applyAlignment="1">
      <alignment horizontal="right" vertical="center" wrapText="1"/>
      <protection/>
    </xf>
    <xf numFmtId="4" fontId="23" fillId="37" borderId="8" xfId="66" applyNumberFormat="1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vertical="center" wrapText="1"/>
      <protection/>
    </xf>
    <xf numFmtId="0" fontId="20" fillId="37" borderId="8" xfId="66" applyFont="1" applyFill="1" applyBorder="1" applyAlignment="1">
      <alignment horizontal="center" wrapText="1"/>
      <protection/>
    </xf>
    <xf numFmtId="0" fontId="23" fillId="37" borderId="8" xfId="66" applyFont="1" applyFill="1" applyBorder="1" applyAlignment="1">
      <alignment horizontal="center" wrapText="1"/>
      <protection/>
    </xf>
    <xf numFmtId="0" fontId="25" fillId="37" borderId="8" xfId="66" applyFont="1" applyFill="1" applyBorder="1" applyAlignment="1">
      <alignment horizontal="center" wrapText="1"/>
      <protection/>
    </xf>
    <xf numFmtId="0" fontId="20" fillId="0" borderId="0" xfId="66" applyFont="1" applyBorder="1" applyAlignment="1">
      <alignment horizontal="left" vertical="center"/>
      <protection/>
    </xf>
    <xf numFmtId="0" fontId="26" fillId="0" borderId="0" xfId="66" applyFont="1">
      <alignment/>
      <protection/>
    </xf>
    <xf numFmtId="4" fontId="62" fillId="0" borderId="8" xfId="66" applyNumberFormat="1" applyFont="1" applyFill="1" applyBorder="1" applyAlignment="1">
      <alignment horizontal="right" vertical="center" wrapText="1"/>
      <protection/>
    </xf>
    <xf numFmtId="4" fontId="62" fillId="11" borderId="8" xfId="66" applyNumberFormat="1" applyFont="1" applyFill="1" applyBorder="1" applyAlignment="1">
      <alignment horizontal="right" vertical="center" wrapText="1"/>
      <protection/>
    </xf>
    <xf numFmtId="197" fontId="20" fillId="0" borderId="8" xfId="66" applyNumberFormat="1" applyFont="1" applyFill="1" applyBorder="1" applyAlignment="1">
      <alignment vertical="center"/>
      <protection/>
    </xf>
    <xf numFmtId="197" fontId="23" fillId="0" borderId="8" xfId="66" applyNumberFormat="1" applyFont="1" applyBorder="1" applyAlignment="1">
      <alignment horizontal="right" vertical="center" wrapText="1"/>
      <protection/>
    </xf>
    <xf numFmtId="0" fontId="27" fillId="0" borderId="0" xfId="66" applyFont="1">
      <alignment/>
      <protection/>
    </xf>
    <xf numFmtId="0" fontId="20" fillId="0" borderId="0" xfId="66" applyFont="1" applyAlignment="1">
      <alignment horizontal="left" vertical="center"/>
      <protection/>
    </xf>
    <xf numFmtId="49" fontId="3" fillId="0" borderId="0" xfId="66" applyNumberFormat="1" applyFont="1" applyBorder="1" applyAlignment="1">
      <alignment horizontal="center" vertical="center" wrapText="1"/>
      <protection/>
    </xf>
    <xf numFmtId="49" fontId="3" fillId="38" borderId="0" xfId="67" applyNumberFormat="1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>
      <alignment horizontal="center" vertical="center" wrapText="1"/>
      <protection/>
    </xf>
    <xf numFmtId="4" fontId="3" fillId="0" borderId="0" xfId="66" applyNumberFormat="1" applyFont="1" applyFill="1" applyBorder="1" applyAlignment="1">
      <alignment horizontal="right" vertical="center" wrapText="1"/>
      <protection/>
    </xf>
    <xf numFmtId="4" fontId="3" fillId="0" borderId="0" xfId="66" applyNumberFormat="1" applyFont="1" applyFill="1" applyBorder="1" applyAlignment="1">
      <alignment vertical="center"/>
      <protection/>
    </xf>
    <xf numFmtId="4" fontId="20" fillId="37" borderId="8" xfId="66" applyNumberFormat="1" applyFont="1" applyFill="1" applyBorder="1" applyAlignment="1" applyProtection="1">
      <alignment horizontal="right" vertical="center" wrapText="1"/>
      <protection/>
    </xf>
    <xf numFmtId="4" fontId="23" fillId="37" borderId="8" xfId="66" applyNumberFormat="1" applyFont="1" applyFill="1" applyBorder="1" applyAlignment="1" applyProtection="1">
      <alignment horizontal="right" vertical="center" wrapText="1"/>
      <protection/>
    </xf>
    <xf numFmtId="4" fontId="25" fillId="37" borderId="8" xfId="66" applyNumberFormat="1" applyFont="1" applyFill="1" applyBorder="1" applyAlignment="1" applyProtection="1">
      <alignment horizontal="right" vertical="center" wrapText="1"/>
      <protection/>
    </xf>
    <xf numFmtId="0" fontId="24" fillId="0" borderId="0" xfId="66" applyFont="1" applyBorder="1" applyAlignment="1">
      <alignment horizontal="center" vertical="center" wrapText="1"/>
      <protection/>
    </xf>
    <xf numFmtId="0" fontId="19" fillId="0" borderId="14" xfId="66" applyFont="1" applyFill="1" applyBorder="1" applyAlignment="1">
      <alignment horizontal="center" vertical="center"/>
      <protection/>
    </xf>
    <xf numFmtId="0" fontId="19" fillId="0" borderId="15" xfId="66" applyFont="1" applyFill="1" applyBorder="1" applyAlignment="1">
      <alignment horizontal="center" vertical="center"/>
      <protection/>
    </xf>
    <xf numFmtId="0" fontId="19" fillId="0" borderId="16" xfId="66" applyFont="1" applyFill="1" applyBorder="1" applyAlignment="1">
      <alignment horizontal="center" vertical="center"/>
      <protection/>
    </xf>
    <xf numFmtId="0" fontId="22" fillId="35" borderId="17" xfId="66" applyFont="1" applyFill="1" applyBorder="1" applyAlignment="1">
      <alignment horizontal="center" vertical="center" wrapText="1"/>
      <protection/>
    </xf>
    <xf numFmtId="0" fontId="22" fillId="35" borderId="18" xfId="66" applyFont="1" applyFill="1" applyBorder="1" applyAlignment="1">
      <alignment horizontal="center" vertical="center" wrapText="1"/>
      <protection/>
    </xf>
    <xf numFmtId="0" fontId="22" fillId="35" borderId="19" xfId="66" applyFont="1" applyFill="1" applyBorder="1" applyAlignment="1">
      <alignment horizontal="center" vertical="center" wrapText="1"/>
      <protection/>
    </xf>
    <xf numFmtId="0" fontId="22" fillId="35" borderId="20" xfId="66" applyFont="1" applyFill="1" applyBorder="1" applyAlignment="1">
      <alignment horizontal="center" vertical="center" wrapText="1"/>
      <protection/>
    </xf>
    <xf numFmtId="0" fontId="22" fillId="35" borderId="21" xfId="66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_Анализ факта" xfId="66"/>
    <cellStyle name="Обычный_тарифы на 2002г с 1-01" xfId="67"/>
    <cellStyle name="Обычный_Тепло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екстовый" xfId="77"/>
    <cellStyle name="Тысячи [0]_3Com" xfId="78"/>
    <cellStyle name="Тысячи_3Com" xfId="79"/>
    <cellStyle name="Comma" xfId="80"/>
    <cellStyle name="Comma [0]" xfId="81"/>
    <cellStyle name="Формула" xfId="82"/>
    <cellStyle name="ФормулаВБ" xfId="83"/>
    <cellStyle name="ФормулаНаКонтроль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41;&#1086;&#1085;&#1076;&#1072;&#1088;&#1077;&#1085;&#1082;&#1086;\&#1058;&#1072;&#1073;&#1083;&#1080;&#1094;&#1072;%201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3;&#1077;&#1083;&#1083;&#1080;\&#1058;&#1077;&#1087;&#1083;&#1086;\2013%20&#1075;&#1086;&#1076;\&#1055;&#1083;&#1072;&#1085;%20&#1085;&#1072;%202013%20&#1075;&#1086;&#1076;%20&#1045;&#1048;&#1040;&#1057;\4.%20&#1041;&#1040;&#1051;&#1040;&#1053;&#1057;%202013%20&#1075;&#1086;&#1076;%20&#1058;&#1045;&#1055;&#1051;&#1054;%20&#1087;&#1086;%20&#1052;&#1054;%20&#1096;&#1072;&#1073;&#1083;&#1086;&#1085;&#1099;\40%20BALANCE.CALC.TARIFF.WARM.2013YEAR_&#1057;&#1074;&#1077;&#1090;&#1083;&#1086;&#1075;&#1086;&#1088;&#1089;&#1082;&#1080;&#1081;%20&#1043;&#1054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.16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1 июл"/>
      <sheetName val="ТС.Т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20">
        <row r="6">
          <cell r="E6" t="str">
            <v>теплоснабжения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showGridLines="0" tabSelected="1" zoomScale="85" zoomScaleNormal="8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8" sqref="D108"/>
    </sheetView>
  </sheetViews>
  <sheetFormatPr defaultColWidth="8.875" defaultRowHeight="12.75"/>
  <cols>
    <col min="1" max="1" width="10.00390625" style="71" customWidth="1"/>
    <col min="2" max="2" width="51.375" style="1" customWidth="1"/>
    <col min="3" max="3" width="19.50390625" style="1" customWidth="1"/>
    <col min="4" max="4" width="16.375" style="76" customWidth="1"/>
    <col min="5" max="5" width="16.125" style="76" customWidth="1"/>
    <col min="6" max="6" width="19.125" style="76" customWidth="1"/>
    <col min="7" max="7" width="19.00390625" style="76" customWidth="1"/>
    <col min="8" max="8" width="12.50390625" style="2" customWidth="1"/>
    <col min="9" max="10" width="16.00390625" style="2" bestFit="1" customWidth="1"/>
    <col min="11" max="16384" width="8.875" style="2" customWidth="1"/>
  </cols>
  <sheetData>
    <row r="1" spans="1:7" s="4" customFormat="1" ht="15.75" customHeight="1">
      <c r="A1" s="114" t="s">
        <v>148</v>
      </c>
      <c r="B1" s="114"/>
      <c r="C1" s="114"/>
      <c r="D1" s="114"/>
      <c r="E1" s="114"/>
      <c r="F1" s="114"/>
      <c r="G1" s="114"/>
    </row>
    <row r="2" spans="1:7" s="4" customFormat="1" ht="15.75" customHeight="1">
      <c r="A2" s="114"/>
      <c r="B2" s="114"/>
      <c r="C2" s="114"/>
      <c r="D2" s="114"/>
      <c r="E2" s="114"/>
      <c r="F2" s="114"/>
      <c r="G2" s="114"/>
    </row>
    <row r="3" spans="1:7" s="4" customFormat="1" ht="33.75" customHeight="1">
      <c r="A3" s="114"/>
      <c r="B3" s="114"/>
      <c r="C3" s="114"/>
      <c r="D3" s="114"/>
      <c r="E3" s="114"/>
      <c r="F3" s="114"/>
      <c r="G3" s="114"/>
    </row>
    <row r="4" spans="1:7" s="4" customFormat="1" ht="45.75" customHeight="1">
      <c r="A4" s="120" t="s">
        <v>20</v>
      </c>
      <c r="B4" s="120" t="s">
        <v>3</v>
      </c>
      <c r="C4" s="120" t="s">
        <v>43</v>
      </c>
      <c r="D4" s="115" t="s">
        <v>95</v>
      </c>
      <c r="E4" s="116"/>
      <c r="F4" s="117"/>
      <c r="G4" s="118" t="s">
        <v>94</v>
      </c>
    </row>
    <row r="5" spans="1:7" s="5" customFormat="1" ht="63.75" customHeight="1">
      <c r="A5" s="121"/>
      <c r="B5" s="121"/>
      <c r="C5" s="121"/>
      <c r="D5" s="82" t="s">
        <v>93</v>
      </c>
      <c r="E5" s="82" t="s">
        <v>132</v>
      </c>
      <c r="F5" s="82" t="s">
        <v>131</v>
      </c>
      <c r="G5" s="119"/>
    </row>
    <row r="6" spans="1:7" s="5" customFormat="1" ht="35.25" customHeight="1">
      <c r="A6" s="122"/>
      <c r="B6" s="122"/>
      <c r="C6" s="122"/>
      <c r="D6" s="72" t="s">
        <v>149</v>
      </c>
      <c r="E6" s="72" t="s">
        <v>149</v>
      </c>
      <c r="F6" s="72" t="s">
        <v>149</v>
      </c>
      <c r="G6" s="72" t="s">
        <v>149</v>
      </c>
    </row>
    <row r="7" spans="1:7" s="6" customFormat="1" ht="15" customHeight="1">
      <c r="A7" s="77">
        <v>1</v>
      </c>
      <c r="B7" s="77">
        <v>2</v>
      </c>
      <c r="C7" s="77">
        <v>3</v>
      </c>
      <c r="D7" s="78">
        <v>7</v>
      </c>
      <c r="E7" s="78"/>
      <c r="F7" s="78">
        <v>8</v>
      </c>
      <c r="G7" s="78">
        <v>9</v>
      </c>
    </row>
    <row r="8" spans="1:7" s="6" customFormat="1" ht="47.25" customHeight="1">
      <c r="A8" s="7" t="s">
        <v>8</v>
      </c>
      <c r="B8" s="8" t="s">
        <v>91</v>
      </c>
      <c r="C8" s="9" t="s">
        <v>7</v>
      </c>
      <c r="D8" s="10">
        <f>SUM(D9:D12)</f>
        <v>3032.82</v>
      </c>
      <c r="E8" s="10">
        <f>SUM(E9:E12)</f>
        <v>0</v>
      </c>
      <c r="F8" s="10">
        <f>SUM(F9:F12)</f>
        <v>4077.6929999999998</v>
      </c>
      <c r="G8" s="10">
        <f>D8+E8+F8</f>
        <v>7110.513</v>
      </c>
    </row>
    <row r="9" spans="1:7" s="11" customFormat="1" ht="18.75" customHeight="1">
      <c r="A9" s="79"/>
      <c r="B9" s="83" t="s">
        <v>96</v>
      </c>
      <c r="C9" s="80" t="s">
        <v>7</v>
      </c>
      <c r="D9" s="74">
        <v>3032.82</v>
      </c>
      <c r="E9" s="75"/>
      <c r="F9" s="85">
        <v>3481.763</v>
      </c>
      <c r="G9" s="85">
        <f aca="true" t="shared" si="0" ref="G9:G55">D9+E9+F9</f>
        <v>6514.5830000000005</v>
      </c>
    </row>
    <row r="10" spans="1:7" s="11" customFormat="1" ht="18.75" customHeight="1">
      <c r="A10" s="79"/>
      <c r="B10" s="83" t="s">
        <v>97</v>
      </c>
      <c r="C10" s="80" t="s">
        <v>7</v>
      </c>
      <c r="D10" s="74"/>
      <c r="E10" s="75"/>
      <c r="F10" s="75">
        <v>595.93</v>
      </c>
      <c r="G10" s="75">
        <f t="shared" si="0"/>
        <v>595.93</v>
      </c>
    </row>
    <row r="11" spans="1:7" s="11" customFormat="1" ht="18.75" customHeight="1">
      <c r="A11" s="79"/>
      <c r="B11" s="83" t="s">
        <v>98</v>
      </c>
      <c r="C11" s="80" t="s">
        <v>7</v>
      </c>
      <c r="D11" s="74"/>
      <c r="E11" s="75"/>
      <c r="F11" s="85"/>
      <c r="G11" s="85">
        <f t="shared" si="0"/>
        <v>0</v>
      </c>
    </row>
    <row r="12" spans="1:7" s="11" customFormat="1" ht="18" customHeight="1">
      <c r="A12" s="79"/>
      <c r="B12" s="83" t="s">
        <v>99</v>
      </c>
      <c r="C12" s="80" t="s">
        <v>7</v>
      </c>
      <c r="D12" s="74"/>
      <c r="E12" s="75"/>
      <c r="F12" s="85"/>
      <c r="G12" s="85">
        <f t="shared" si="0"/>
        <v>0</v>
      </c>
    </row>
    <row r="13" spans="1:7" s="6" customFormat="1" ht="15.75">
      <c r="A13" s="12" t="s">
        <v>12</v>
      </c>
      <c r="B13" s="13" t="s">
        <v>32</v>
      </c>
      <c r="C13" s="14" t="s">
        <v>7</v>
      </c>
      <c r="D13" s="16">
        <f>SUM(D14:D17)</f>
        <v>95.02</v>
      </c>
      <c r="E13" s="86">
        <f>SUM(E14:E17)</f>
        <v>0</v>
      </c>
      <c r="F13" s="86">
        <f>SUM(F14:F17)</f>
        <v>64.221</v>
      </c>
      <c r="G13" s="86">
        <f t="shared" si="0"/>
        <v>159.24099999999999</v>
      </c>
    </row>
    <row r="14" spans="1:7" s="6" customFormat="1" ht="15.75">
      <c r="A14" s="12"/>
      <c r="B14" s="83" t="s">
        <v>96</v>
      </c>
      <c r="C14" s="80" t="s">
        <v>7</v>
      </c>
      <c r="D14" s="103">
        <v>95.02</v>
      </c>
      <c r="E14" s="73"/>
      <c r="F14" s="85">
        <v>8.212</v>
      </c>
      <c r="G14" s="85">
        <f t="shared" si="0"/>
        <v>103.232</v>
      </c>
    </row>
    <row r="15" spans="1:7" s="6" customFormat="1" ht="15.75">
      <c r="A15" s="12"/>
      <c r="B15" s="83" t="s">
        <v>97</v>
      </c>
      <c r="C15" s="80" t="s">
        <v>7</v>
      </c>
      <c r="D15" s="84"/>
      <c r="E15" s="73"/>
      <c r="F15" s="85">
        <v>56.009</v>
      </c>
      <c r="G15" s="85">
        <f t="shared" si="0"/>
        <v>56.009</v>
      </c>
    </row>
    <row r="16" spans="1:7" s="6" customFormat="1" ht="15.75">
      <c r="A16" s="12"/>
      <c r="B16" s="83" t="s">
        <v>98</v>
      </c>
      <c r="C16" s="80" t="s">
        <v>7</v>
      </c>
      <c r="D16" s="84"/>
      <c r="E16" s="73"/>
      <c r="F16" s="85"/>
      <c r="G16" s="85">
        <f t="shared" si="0"/>
        <v>0</v>
      </c>
    </row>
    <row r="17" spans="1:7" s="6" customFormat="1" ht="15.75">
      <c r="A17" s="12"/>
      <c r="B17" s="83" t="s">
        <v>99</v>
      </c>
      <c r="C17" s="80" t="s">
        <v>7</v>
      </c>
      <c r="D17" s="84">
        <v>0</v>
      </c>
      <c r="E17" s="73"/>
      <c r="F17" s="85"/>
      <c r="G17" s="85">
        <f t="shared" si="0"/>
        <v>0</v>
      </c>
    </row>
    <row r="18" spans="1:7" s="6" customFormat="1" ht="15.75">
      <c r="A18" s="12" t="s">
        <v>29</v>
      </c>
      <c r="B18" s="13" t="s">
        <v>33</v>
      </c>
      <c r="C18" s="14" t="s">
        <v>9</v>
      </c>
      <c r="D18" s="15">
        <f>D13/D8*100</f>
        <v>3.1330576822890905</v>
      </c>
      <c r="E18" s="16"/>
      <c r="F18" s="89">
        <f>F13/F8*100</f>
        <v>1.5749346505487296</v>
      </c>
      <c r="G18" s="89">
        <f t="shared" si="0"/>
        <v>4.70799233283782</v>
      </c>
    </row>
    <row r="19" spans="1:7" s="6" customFormat="1" ht="15.75">
      <c r="A19" s="17" t="s">
        <v>13</v>
      </c>
      <c r="B19" s="18" t="s">
        <v>10</v>
      </c>
      <c r="C19" s="3" t="s">
        <v>7</v>
      </c>
      <c r="D19" s="19">
        <v>0</v>
      </c>
      <c r="E19" s="19">
        <v>0</v>
      </c>
      <c r="F19" s="19">
        <v>0</v>
      </c>
      <c r="G19" s="19">
        <f t="shared" si="0"/>
        <v>0</v>
      </c>
    </row>
    <row r="20" spans="1:7" s="6" customFormat="1" ht="15.75">
      <c r="A20" s="12" t="s">
        <v>14</v>
      </c>
      <c r="B20" s="13" t="s">
        <v>4</v>
      </c>
      <c r="C20" s="14" t="s">
        <v>7</v>
      </c>
      <c r="D20" s="102">
        <f>D8-D13+D19</f>
        <v>2937.8</v>
      </c>
      <c r="E20" s="89">
        <f>E8-E13+E19</f>
        <v>0</v>
      </c>
      <c r="F20" s="89">
        <f>F8-F13+F19</f>
        <v>4013.4719999999998</v>
      </c>
      <c r="G20" s="89">
        <f t="shared" si="0"/>
        <v>6951.272</v>
      </c>
    </row>
    <row r="21" spans="1:7" s="6" customFormat="1" ht="31.5">
      <c r="A21" s="12" t="s">
        <v>100</v>
      </c>
      <c r="B21" s="13" t="s">
        <v>101</v>
      </c>
      <c r="C21" s="14" t="s">
        <v>7</v>
      </c>
      <c r="D21" s="16">
        <f>SUM(D22:D25)</f>
        <v>2937.8</v>
      </c>
      <c r="E21" s="15">
        <f>SUM(E22:E25)</f>
        <v>0</v>
      </c>
      <c r="F21" s="15">
        <f>SUM(F22:F25)</f>
        <v>4013.4719999999998</v>
      </c>
      <c r="G21" s="15">
        <f t="shared" si="0"/>
        <v>6951.272</v>
      </c>
    </row>
    <row r="22" spans="1:7" s="6" customFormat="1" ht="15.75">
      <c r="A22" s="12"/>
      <c r="B22" s="83" t="s">
        <v>96</v>
      </c>
      <c r="C22" s="80" t="s">
        <v>7</v>
      </c>
      <c r="D22" s="103">
        <v>2937.8</v>
      </c>
      <c r="E22" s="84"/>
      <c r="F22" s="84">
        <v>3473.551</v>
      </c>
      <c r="G22" s="84">
        <f t="shared" si="0"/>
        <v>6411.351000000001</v>
      </c>
    </row>
    <row r="23" spans="1:7" s="6" customFormat="1" ht="15.75">
      <c r="A23" s="12"/>
      <c r="B23" s="83" t="s">
        <v>97</v>
      </c>
      <c r="C23" s="80" t="s">
        <v>7</v>
      </c>
      <c r="D23" s="84"/>
      <c r="E23" s="84"/>
      <c r="F23" s="84">
        <v>539.921</v>
      </c>
      <c r="G23" s="84">
        <f t="shared" si="0"/>
        <v>539.921</v>
      </c>
    </row>
    <row r="24" spans="1:7" s="6" customFormat="1" ht="15.75">
      <c r="A24" s="12"/>
      <c r="B24" s="83" t="s">
        <v>98</v>
      </c>
      <c r="C24" s="80" t="s">
        <v>7</v>
      </c>
      <c r="D24" s="84"/>
      <c r="E24" s="84"/>
      <c r="F24" s="84"/>
      <c r="G24" s="84">
        <f t="shared" si="0"/>
        <v>0</v>
      </c>
    </row>
    <row r="25" spans="1:7" s="6" customFormat="1" ht="15.75">
      <c r="A25" s="12"/>
      <c r="B25" s="83" t="s">
        <v>99</v>
      </c>
      <c r="C25" s="80" t="s">
        <v>7</v>
      </c>
      <c r="D25" s="84"/>
      <c r="E25" s="84"/>
      <c r="F25" s="84"/>
      <c r="G25" s="84">
        <f t="shared" si="0"/>
        <v>0</v>
      </c>
    </row>
    <row r="26" spans="1:7" s="6" customFormat="1" ht="15.75">
      <c r="A26" s="12" t="s">
        <v>15</v>
      </c>
      <c r="B26" s="13" t="s">
        <v>5</v>
      </c>
      <c r="C26" s="14" t="s">
        <v>7</v>
      </c>
      <c r="D26" s="73"/>
      <c r="E26" s="73"/>
      <c r="F26" s="15">
        <v>734.672</v>
      </c>
      <c r="G26" s="15">
        <f t="shared" si="0"/>
        <v>734.672</v>
      </c>
    </row>
    <row r="27" spans="1:7" s="6" customFormat="1" ht="15.75">
      <c r="A27" s="12" t="s">
        <v>6</v>
      </c>
      <c r="B27" s="13" t="s">
        <v>34</v>
      </c>
      <c r="C27" s="14" t="s">
        <v>9</v>
      </c>
      <c r="D27" s="15">
        <f>D26/D20*100</f>
        <v>0</v>
      </c>
      <c r="E27" s="15"/>
      <c r="F27" s="15">
        <f>F26/F20*100</f>
        <v>18.305148260658104</v>
      </c>
      <c r="G27" s="15">
        <f t="shared" si="0"/>
        <v>18.305148260658104</v>
      </c>
    </row>
    <row r="28" spans="1:7" s="20" customFormat="1" ht="33.75" customHeight="1">
      <c r="A28" s="7" t="s">
        <v>16</v>
      </c>
      <c r="B28" s="8" t="s">
        <v>37</v>
      </c>
      <c r="C28" s="9" t="s">
        <v>7</v>
      </c>
      <c r="D28" s="10">
        <f>D20-D26</f>
        <v>2937.8</v>
      </c>
      <c r="E28" s="10">
        <f>E20-E26</f>
        <v>0</v>
      </c>
      <c r="F28" s="10">
        <f>F20-F26</f>
        <v>3278.7999999999997</v>
      </c>
      <c r="G28" s="10">
        <f t="shared" si="0"/>
        <v>6216.6</v>
      </c>
    </row>
    <row r="29" spans="1:7" s="6" customFormat="1" ht="15.75">
      <c r="A29" s="12"/>
      <c r="B29" s="21" t="s">
        <v>35</v>
      </c>
      <c r="C29" s="22" t="s">
        <v>7</v>
      </c>
      <c r="D29" s="73"/>
      <c r="E29" s="73"/>
      <c r="F29" s="88">
        <v>0</v>
      </c>
      <c r="G29" s="88">
        <f t="shared" si="0"/>
        <v>0</v>
      </c>
    </row>
    <row r="30" spans="1:7" s="6" customFormat="1" ht="15.75">
      <c r="A30" s="12"/>
      <c r="B30" s="21" t="s">
        <v>36</v>
      </c>
      <c r="C30" s="22" t="s">
        <v>7</v>
      </c>
      <c r="D30" s="87">
        <f>SUM(D31:D33)</f>
        <v>2937.8</v>
      </c>
      <c r="E30" s="87"/>
      <c r="F30" s="87">
        <f>SUM(F31:F33)</f>
        <v>3278.7999999999997</v>
      </c>
      <c r="G30" s="87">
        <f t="shared" si="0"/>
        <v>6216.6</v>
      </c>
    </row>
    <row r="31" spans="1:7" s="6" customFormat="1" ht="15.75">
      <c r="A31" s="12"/>
      <c r="B31" s="13" t="s">
        <v>21</v>
      </c>
      <c r="C31" s="14" t="s">
        <v>7</v>
      </c>
      <c r="D31" s="23"/>
      <c r="E31" s="23"/>
      <c r="F31" s="23">
        <v>0</v>
      </c>
      <c r="G31" s="23">
        <f t="shared" si="0"/>
        <v>0</v>
      </c>
    </row>
    <row r="32" spans="1:7" s="6" customFormat="1" ht="15.75">
      <c r="A32" s="12"/>
      <c r="B32" s="13" t="s">
        <v>22</v>
      </c>
      <c r="C32" s="14" t="s">
        <v>7</v>
      </c>
      <c r="D32" s="23"/>
      <c r="E32" s="23"/>
      <c r="F32" s="23">
        <v>2513.2</v>
      </c>
      <c r="G32" s="23">
        <f t="shared" si="0"/>
        <v>2513.2</v>
      </c>
    </row>
    <row r="33" spans="1:7" s="6" customFormat="1" ht="15.75">
      <c r="A33" s="12"/>
      <c r="B33" s="13" t="s">
        <v>31</v>
      </c>
      <c r="C33" s="14" t="s">
        <v>7</v>
      </c>
      <c r="D33" s="23">
        <v>2937.8</v>
      </c>
      <c r="E33" s="23"/>
      <c r="F33" s="23">
        <v>765.6</v>
      </c>
      <c r="G33" s="23">
        <f t="shared" si="0"/>
        <v>3703.4</v>
      </c>
    </row>
    <row r="34" spans="1:7" s="20" customFormat="1" ht="48" customHeight="1">
      <c r="A34" s="24" t="s">
        <v>38</v>
      </c>
      <c r="B34" s="25" t="s">
        <v>44</v>
      </c>
      <c r="C34" s="25" t="s">
        <v>11</v>
      </c>
      <c r="D34" s="26">
        <f>SUM(D35,D78,D97)</f>
        <v>8834.92058446</v>
      </c>
      <c r="E34" s="26">
        <f>SUM(E35,E78,E97)</f>
        <v>1914.43314914</v>
      </c>
      <c r="F34" s="26">
        <f>SUM(F35,F78,F97)</f>
        <v>14429.4611</v>
      </c>
      <c r="G34" s="26">
        <f>SUM(G35,G78,G97)</f>
        <v>25178.8148336</v>
      </c>
    </row>
    <row r="35" spans="1:7" s="20" customFormat="1" ht="31.5">
      <c r="A35" s="27" t="s">
        <v>17</v>
      </c>
      <c r="B35" s="28" t="s">
        <v>45</v>
      </c>
      <c r="C35" s="28" t="s">
        <v>11</v>
      </c>
      <c r="D35" s="29">
        <f>SUM(D36,D48,D51,D53,D65,D72:D77)</f>
        <v>4061.66806346</v>
      </c>
      <c r="E35" s="29">
        <f>SUM(E36,E48,E51,E53,E65,E72:E77)</f>
        <v>1046.5812922100001</v>
      </c>
      <c r="F35" s="29">
        <f>SUM(F36,F48,F51,F53,F65,F72:F77)</f>
        <v>3680.9139341699997</v>
      </c>
      <c r="G35" s="29">
        <f t="shared" si="0"/>
        <v>8789.16328984</v>
      </c>
    </row>
    <row r="36" spans="1:7" s="6" customFormat="1" ht="31.5">
      <c r="A36" s="30" t="s">
        <v>23</v>
      </c>
      <c r="B36" s="31" t="s">
        <v>46</v>
      </c>
      <c r="C36" s="32" t="s">
        <v>11</v>
      </c>
      <c r="D36" s="33">
        <f>SUM(D37:D38)</f>
        <v>106.81056652999999</v>
      </c>
      <c r="E36" s="33">
        <f>SUM(E37:E38)</f>
        <v>31.756744479999995</v>
      </c>
      <c r="F36" s="33">
        <f>SUM(F37:F38)</f>
        <v>157.64860346</v>
      </c>
      <c r="G36" s="33">
        <f t="shared" si="0"/>
        <v>296.21591447</v>
      </c>
    </row>
    <row r="37" spans="1:7" s="38" customFormat="1" ht="15.75">
      <c r="A37" s="34"/>
      <c r="B37" s="35" t="s">
        <v>30</v>
      </c>
      <c r="C37" s="95" t="s">
        <v>11</v>
      </c>
      <c r="D37" s="111">
        <v>45.31057</v>
      </c>
      <c r="E37" s="111">
        <v>5.35515</v>
      </c>
      <c r="F37" s="111">
        <v>2.39296</v>
      </c>
      <c r="G37" s="37">
        <f t="shared" si="0"/>
        <v>53.05868</v>
      </c>
    </row>
    <row r="38" spans="1:7" s="38" customFormat="1" ht="15.75">
      <c r="A38" s="34"/>
      <c r="B38" s="35" t="s">
        <v>121</v>
      </c>
      <c r="C38" s="95" t="s">
        <v>11</v>
      </c>
      <c r="D38" s="111">
        <f>SUM(D39,D42,D45:D47)</f>
        <v>61.49999653</v>
      </c>
      <c r="E38" s="111">
        <f>SUM(E39,E42,E45:E47)</f>
        <v>26.401594479999996</v>
      </c>
      <c r="F38" s="111">
        <f>SUM(F39,F42,F45:F47)</f>
        <v>155.25564346000002</v>
      </c>
      <c r="G38" s="37">
        <f t="shared" si="0"/>
        <v>243.15723447</v>
      </c>
    </row>
    <row r="39" spans="1:7" s="38" customFormat="1" ht="15.75">
      <c r="A39" s="34"/>
      <c r="B39" s="92" t="s">
        <v>120</v>
      </c>
      <c r="C39" s="96" t="s">
        <v>11</v>
      </c>
      <c r="D39" s="111">
        <f>SUM(D40:D41)</f>
        <v>35.17866643</v>
      </c>
      <c r="E39" s="111">
        <f>SUM(E40:E41)</f>
        <v>6.63193542</v>
      </c>
      <c r="F39" s="111">
        <f>SUM(F40:F41)</f>
        <v>45.54690415</v>
      </c>
      <c r="G39" s="37">
        <f t="shared" si="0"/>
        <v>87.357506</v>
      </c>
    </row>
    <row r="40" spans="1:7" s="38" customFormat="1" ht="15.75">
      <c r="A40" s="34"/>
      <c r="B40" s="90" t="s">
        <v>125</v>
      </c>
      <c r="C40" s="97" t="s">
        <v>11</v>
      </c>
      <c r="D40" s="111">
        <v>35.17866643</v>
      </c>
      <c r="E40" s="111">
        <v>6.63193542</v>
      </c>
      <c r="F40" s="111">
        <v>45.54690415</v>
      </c>
      <c r="G40" s="37">
        <f t="shared" si="0"/>
        <v>87.357506</v>
      </c>
    </row>
    <row r="41" spans="1:7" s="38" customFormat="1" ht="15.75">
      <c r="A41" s="34"/>
      <c r="B41" s="90" t="s">
        <v>116</v>
      </c>
      <c r="C41" s="97" t="s">
        <v>11</v>
      </c>
      <c r="D41" s="111"/>
      <c r="E41" s="111"/>
      <c r="F41" s="111"/>
      <c r="G41" s="37">
        <f t="shared" si="0"/>
        <v>0</v>
      </c>
    </row>
    <row r="42" spans="1:7" s="38" customFormat="1" ht="15.75">
      <c r="A42" s="34"/>
      <c r="B42" s="92" t="s">
        <v>117</v>
      </c>
      <c r="C42" s="96" t="s">
        <v>11</v>
      </c>
      <c r="D42" s="112">
        <f>SUM(D43:D44)</f>
        <v>8.72176837</v>
      </c>
      <c r="E42" s="112">
        <f>SUM(E43:E44)</f>
        <v>11.552390299999999</v>
      </c>
      <c r="F42" s="112">
        <f>SUM(F43:F44)</f>
        <v>38.82962958</v>
      </c>
      <c r="G42" s="93">
        <f t="shared" si="0"/>
        <v>59.10378825</v>
      </c>
    </row>
    <row r="43" spans="1:7" s="38" customFormat="1" ht="15.75">
      <c r="A43" s="34"/>
      <c r="B43" s="90" t="s">
        <v>118</v>
      </c>
      <c r="C43" s="97" t="s">
        <v>11</v>
      </c>
      <c r="D43" s="113">
        <v>6.37912242</v>
      </c>
      <c r="E43" s="113">
        <v>8.14730818</v>
      </c>
      <c r="F43" s="113">
        <v>27.99488201</v>
      </c>
      <c r="G43" s="91">
        <f t="shared" si="0"/>
        <v>42.52131261</v>
      </c>
    </row>
    <row r="44" spans="1:7" s="38" customFormat="1" ht="15.75">
      <c r="A44" s="34"/>
      <c r="B44" s="90" t="s">
        <v>119</v>
      </c>
      <c r="C44" s="97" t="s">
        <v>11</v>
      </c>
      <c r="D44" s="113">
        <v>2.34264595</v>
      </c>
      <c r="E44" s="113">
        <v>3.4050821200000003</v>
      </c>
      <c r="F44" s="113">
        <v>10.83474757</v>
      </c>
      <c r="G44" s="91">
        <f t="shared" si="0"/>
        <v>16.58247564</v>
      </c>
    </row>
    <row r="45" spans="1:7" s="38" customFormat="1" ht="60">
      <c r="A45" s="34"/>
      <c r="B45" s="92" t="s">
        <v>126</v>
      </c>
      <c r="C45" s="96" t="s">
        <v>11</v>
      </c>
      <c r="D45" s="111">
        <v>2.25639</v>
      </c>
      <c r="E45" s="111">
        <v>0.65562</v>
      </c>
      <c r="F45" s="111">
        <v>3.09234</v>
      </c>
      <c r="G45" s="37">
        <f t="shared" si="0"/>
        <v>6.0043500000000005</v>
      </c>
    </row>
    <row r="46" spans="1:7" s="38" customFormat="1" ht="34.5" customHeight="1">
      <c r="A46" s="34"/>
      <c r="B46" s="92" t="s">
        <v>127</v>
      </c>
      <c r="C46" s="96" t="s">
        <v>11</v>
      </c>
      <c r="D46" s="111">
        <v>13.09975699</v>
      </c>
      <c r="E46" s="111">
        <v>4.77271459</v>
      </c>
      <c r="F46" s="111">
        <v>58.415997010000005</v>
      </c>
      <c r="G46" s="37">
        <f t="shared" si="0"/>
        <v>76.28846859000001</v>
      </c>
    </row>
    <row r="47" spans="1:7" s="38" customFormat="1" ht="54" customHeight="1">
      <c r="A47" s="34"/>
      <c r="B47" s="92" t="s">
        <v>128</v>
      </c>
      <c r="C47" s="95" t="s">
        <v>11</v>
      </c>
      <c r="D47" s="111">
        <v>2.24341474</v>
      </c>
      <c r="E47" s="111">
        <v>2.788934170000001</v>
      </c>
      <c r="F47" s="111">
        <v>9.370772719999998</v>
      </c>
      <c r="G47" s="37">
        <f t="shared" si="0"/>
        <v>14.40312163</v>
      </c>
    </row>
    <row r="48" spans="1:7" s="6" customFormat="1" ht="15.75">
      <c r="A48" s="30" t="s">
        <v>24</v>
      </c>
      <c r="B48" s="31" t="s">
        <v>47</v>
      </c>
      <c r="C48" s="32" t="s">
        <v>11</v>
      </c>
      <c r="D48" s="33">
        <f>SUM(D49:D50)</f>
        <v>32.83908004</v>
      </c>
      <c r="E48" s="33">
        <f>SUM(E49:E50)</f>
        <v>243.59548843</v>
      </c>
      <c r="F48" s="33">
        <f>SUM(F49:F50)</f>
        <v>381.25545481</v>
      </c>
      <c r="G48" s="33">
        <f t="shared" si="0"/>
        <v>657.69002328</v>
      </c>
    </row>
    <row r="49" spans="1:7" s="6" customFormat="1" ht="15.75">
      <c r="A49" s="34"/>
      <c r="B49" s="94" t="s">
        <v>122</v>
      </c>
      <c r="C49" s="36" t="s">
        <v>11</v>
      </c>
      <c r="D49" s="37">
        <v>23.072147199999996</v>
      </c>
      <c r="E49" s="37">
        <v>42.3405641</v>
      </c>
      <c r="F49" s="37">
        <v>280.38946054</v>
      </c>
      <c r="G49" s="37">
        <f t="shared" si="0"/>
        <v>345.80217184</v>
      </c>
    </row>
    <row r="50" spans="1:7" s="6" customFormat="1" ht="15.75">
      <c r="A50" s="34"/>
      <c r="B50" s="94" t="s">
        <v>123</v>
      </c>
      <c r="C50" s="36" t="s">
        <v>11</v>
      </c>
      <c r="D50" s="37">
        <v>9.76693284</v>
      </c>
      <c r="E50" s="37">
        <v>201.25492433</v>
      </c>
      <c r="F50" s="37">
        <v>100.86599427</v>
      </c>
      <c r="G50" s="37">
        <f t="shared" si="0"/>
        <v>311.88785144</v>
      </c>
    </row>
    <row r="51" spans="1:7" s="6" customFormat="1" ht="15.75">
      <c r="A51" s="30" t="s">
        <v>25</v>
      </c>
      <c r="B51" s="31" t="s">
        <v>48</v>
      </c>
      <c r="C51" s="32" t="s">
        <v>11</v>
      </c>
      <c r="D51" s="33">
        <f>3189.87399+487.09938</f>
        <v>3676.97337</v>
      </c>
      <c r="E51" s="33">
        <f>546.77435+137.10916</f>
        <v>683.88351</v>
      </c>
      <c r="F51" s="33">
        <f>2144.09228+370.47071</f>
        <v>2514.56299</v>
      </c>
      <c r="G51" s="33">
        <f t="shared" si="0"/>
        <v>6875.41987</v>
      </c>
    </row>
    <row r="52" spans="1:7" s="43" customFormat="1" ht="19.5" customHeight="1">
      <c r="A52" s="39" t="s">
        <v>135</v>
      </c>
      <c r="B52" s="40" t="s">
        <v>151</v>
      </c>
      <c r="C52" s="41" t="s">
        <v>11</v>
      </c>
      <c r="D52" s="42">
        <v>0.44228</v>
      </c>
      <c r="E52" s="42">
        <v>0.08249000000000001</v>
      </c>
      <c r="F52" s="42">
        <v>0.27971</v>
      </c>
      <c r="G52" s="42">
        <f t="shared" si="0"/>
        <v>0.80448</v>
      </c>
    </row>
    <row r="53" spans="1:7" s="6" customFormat="1" ht="63">
      <c r="A53" s="30" t="s">
        <v>26</v>
      </c>
      <c r="B53" s="31" t="s">
        <v>49</v>
      </c>
      <c r="C53" s="32" t="s">
        <v>11</v>
      </c>
      <c r="D53" s="33">
        <f>SUM(D54,D55,D56,D57,D58,D59,D60,D61,D62,D63,D64)</f>
        <v>203.01384388999998</v>
      </c>
      <c r="E53" s="33">
        <f>SUM(E54,E55,E56,E57,E58,E59,E60,E61,E62,E63,E64)</f>
        <v>74.42760037000001</v>
      </c>
      <c r="F53" s="33">
        <f>SUM(F54,F55,F56,F57,F58,F59,F60,F61,F62,F63,F64)</f>
        <v>571.44442184</v>
      </c>
      <c r="G53" s="33">
        <f>SUM(G54,G55,G56,G57,G58,G59,G60,G61,G62,G63,G64)</f>
        <v>848.8858660999999</v>
      </c>
    </row>
    <row r="54" spans="1:7" s="6" customFormat="1" ht="15.75">
      <c r="A54" s="34"/>
      <c r="B54" s="35" t="s">
        <v>102</v>
      </c>
      <c r="C54" s="36" t="s">
        <v>11</v>
      </c>
      <c r="D54" s="37">
        <v>24.6541328</v>
      </c>
      <c r="E54" s="37">
        <v>2.26645805</v>
      </c>
      <c r="F54" s="37">
        <v>91.35327427</v>
      </c>
      <c r="G54" s="37">
        <f t="shared" si="0"/>
        <v>118.27386512</v>
      </c>
    </row>
    <row r="55" spans="1:7" s="6" customFormat="1" ht="41.25" customHeight="1">
      <c r="A55" s="34"/>
      <c r="B55" s="35" t="s">
        <v>109</v>
      </c>
      <c r="C55" s="36" t="s">
        <v>11</v>
      </c>
      <c r="D55" s="37">
        <v>8.61586492</v>
      </c>
      <c r="E55" s="37">
        <v>5.07359742</v>
      </c>
      <c r="F55" s="37">
        <v>12.93769195</v>
      </c>
      <c r="G55" s="37">
        <f t="shared" si="0"/>
        <v>26.62715429</v>
      </c>
    </row>
    <row r="56" spans="1:7" s="6" customFormat="1" ht="31.5">
      <c r="A56" s="34"/>
      <c r="B56" s="35" t="s">
        <v>107</v>
      </c>
      <c r="C56" s="36" t="s">
        <v>11</v>
      </c>
      <c r="D56" s="37">
        <v>18.63930095</v>
      </c>
      <c r="E56" s="37">
        <v>7.52998922</v>
      </c>
      <c r="F56" s="37">
        <v>29.24311672</v>
      </c>
      <c r="G56" s="37">
        <f aca="true" t="shared" si="1" ref="G56:G95">D56+E56+F56</f>
        <v>55.41240689</v>
      </c>
    </row>
    <row r="57" spans="1:7" s="6" customFormat="1" ht="15.75">
      <c r="A57" s="34"/>
      <c r="B57" s="35" t="s">
        <v>106</v>
      </c>
      <c r="C57" s="36" t="s">
        <v>11</v>
      </c>
      <c r="D57" s="37">
        <v>23.11616376</v>
      </c>
      <c r="E57" s="37">
        <v>11.08490693</v>
      </c>
      <c r="F57" s="37">
        <v>82.45649166</v>
      </c>
      <c r="G57" s="37">
        <f t="shared" si="1"/>
        <v>116.65756235</v>
      </c>
    </row>
    <row r="58" spans="1:10" s="6" customFormat="1" ht="47.25">
      <c r="A58" s="34"/>
      <c r="B58" s="35" t="s">
        <v>103</v>
      </c>
      <c r="C58" s="36" t="s">
        <v>11</v>
      </c>
      <c r="D58" s="37">
        <v>15.6323537</v>
      </c>
      <c r="E58" s="37">
        <v>3.28627522</v>
      </c>
      <c r="F58" s="37">
        <v>20.39931418</v>
      </c>
      <c r="G58" s="37">
        <f t="shared" si="1"/>
        <v>39.3179431</v>
      </c>
      <c r="H58" s="43"/>
      <c r="I58" s="43"/>
      <c r="J58" s="43"/>
    </row>
    <row r="59" spans="1:7" s="6" customFormat="1" ht="52.5" customHeight="1">
      <c r="A59" s="34"/>
      <c r="B59" s="35" t="s">
        <v>130</v>
      </c>
      <c r="C59" s="36" t="s">
        <v>11</v>
      </c>
      <c r="D59" s="37">
        <v>34.85117843</v>
      </c>
      <c r="E59" s="37">
        <v>4.32160342</v>
      </c>
      <c r="F59" s="37">
        <v>203.71457428</v>
      </c>
      <c r="G59" s="37">
        <f t="shared" si="1"/>
        <v>242.88735613</v>
      </c>
    </row>
    <row r="60" spans="1:7" s="6" customFormat="1" ht="31.5">
      <c r="A60" s="34"/>
      <c r="B60" s="35" t="s">
        <v>104</v>
      </c>
      <c r="C60" s="36" t="s">
        <v>11</v>
      </c>
      <c r="D60" s="37">
        <v>6.50435947</v>
      </c>
      <c r="E60" s="37">
        <v>1.53225362</v>
      </c>
      <c r="F60" s="37">
        <v>3.49604331</v>
      </c>
      <c r="G60" s="37">
        <f t="shared" si="1"/>
        <v>11.5326564</v>
      </c>
    </row>
    <row r="61" spans="1:7" s="6" customFormat="1" ht="47.25">
      <c r="A61" s="34"/>
      <c r="B61" s="35" t="s">
        <v>105</v>
      </c>
      <c r="C61" s="36" t="s">
        <v>11</v>
      </c>
      <c r="D61" s="37">
        <v>8.86001</v>
      </c>
      <c r="E61" s="37">
        <v>19.57379</v>
      </c>
      <c r="F61" s="37">
        <v>26.1284</v>
      </c>
      <c r="G61" s="37">
        <f t="shared" si="1"/>
        <v>54.5622</v>
      </c>
    </row>
    <row r="62" spans="1:7" s="6" customFormat="1" ht="47.25">
      <c r="A62" s="34"/>
      <c r="B62" s="35" t="s">
        <v>129</v>
      </c>
      <c r="C62" s="36" t="s">
        <v>11</v>
      </c>
      <c r="D62" s="37">
        <v>57.33017</v>
      </c>
      <c r="E62" s="37">
        <v>16.52561</v>
      </c>
      <c r="F62" s="37">
        <v>38.42661</v>
      </c>
      <c r="G62" s="37">
        <f t="shared" si="1"/>
        <v>112.28239</v>
      </c>
    </row>
    <row r="63" spans="1:10" s="6" customFormat="1" ht="15.75">
      <c r="A63" s="34"/>
      <c r="B63" s="35" t="s">
        <v>108</v>
      </c>
      <c r="C63" s="36" t="s">
        <v>11</v>
      </c>
      <c r="D63" s="37">
        <v>0.18455</v>
      </c>
      <c r="E63" s="37">
        <v>0.05907</v>
      </c>
      <c r="F63" s="37">
        <v>0.54556</v>
      </c>
      <c r="G63" s="37">
        <f t="shared" si="1"/>
        <v>0.78918</v>
      </c>
      <c r="H63" s="43"/>
      <c r="I63" s="43"/>
      <c r="J63" s="43"/>
    </row>
    <row r="64" spans="1:7" s="6" customFormat="1" ht="36.75" customHeight="1">
      <c r="A64" s="34"/>
      <c r="B64" s="35" t="s">
        <v>152</v>
      </c>
      <c r="C64" s="36" t="s">
        <v>11</v>
      </c>
      <c r="D64" s="37">
        <v>4.6257598600000005</v>
      </c>
      <c r="E64" s="37">
        <v>3.17404649</v>
      </c>
      <c r="F64" s="37">
        <v>62.74334547</v>
      </c>
      <c r="G64" s="37">
        <f t="shared" si="1"/>
        <v>70.54315182</v>
      </c>
    </row>
    <row r="65" spans="1:7" s="6" customFormat="1" ht="47.25">
      <c r="A65" s="30" t="s">
        <v>27</v>
      </c>
      <c r="B65" s="31" t="s">
        <v>50</v>
      </c>
      <c r="C65" s="32" t="s">
        <v>11</v>
      </c>
      <c r="D65" s="33">
        <f>SUM(D66:D71)</f>
        <v>28.32387263</v>
      </c>
      <c r="E65" s="33">
        <f>SUM(E66:E71)</f>
        <v>8.99685281</v>
      </c>
      <c r="F65" s="33">
        <f>SUM(F66:F71)</f>
        <v>25.99926252</v>
      </c>
      <c r="G65" s="33">
        <f t="shared" si="1"/>
        <v>63.319987960000006</v>
      </c>
    </row>
    <row r="66" spans="1:7" s="6" customFormat="1" ht="22.5" customHeight="1">
      <c r="A66" s="12"/>
      <c r="B66" s="44" t="s">
        <v>51</v>
      </c>
      <c r="C66" s="14" t="s">
        <v>11</v>
      </c>
      <c r="D66" s="23">
        <v>12.12161235</v>
      </c>
      <c r="E66" s="23">
        <v>4.39775385</v>
      </c>
      <c r="F66" s="23">
        <v>14.03293967</v>
      </c>
      <c r="G66" s="23">
        <f t="shared" si="1"/>
        <v>30.552305869999998</v>
      </c>
    </row>
    <row r="67" spans="1:7" s="6" customFormat="1" ht="15.75">
      <c r="A67" s="12"/>
      <c r="B67" s="44" t="s">
        <v>52</v>
      </c>
      <c r="C67" s="14" t="s">
        <v>11</v>
      </c>
      <c r="D67" s="23"/>
      <c r="E67" s="23"/>
      <c r="F67" s="23"/>
      <c r="G67" s="23">
        <f t="shared" si="1"/>
        <v>0</v>
      </c>
    </row>
    <row r="68" spans="1:7" s="6" customFormat="1" ht="15.75">
      <c r="A68" s="12"/>
      <c r="B68" s="44" t="s">
        <v>53</v>
      </c>
      <c r="C68" s="14" t="s">
        <v>11</v>
      </c>
      <c r="D68" s="23">
        <v>8.95639028</v>
      </c>
      <c r="E68" s="23">
        <v>3.01171896</v>
      </c>
      <c r="F68" s="23">
        <v>7.79405285</v>
      </c>
      <c r="G68" s="23">
        <f t="shared" si="1"/>
        <v>19.76216209</v>
      </c>
    </row>
    <row r="69" spans="1:7" s="6" customFormat="1" ht="15.75">
      <c r="A69" s="12"/>
      <c r="B69" s="44" t="s">
        <v>54</v>
      </c>
      <c r="C69" s="14" t="s">
        <v>11</v>
      </c>
      <c r="D69" s="23"/>
      <c r="E69" s="23"/>
      <c r="F69" s="23"/>
      <c r="G69" s="23">
        <f t="shared" si="1"/>
        <v>0</v>
      </c>
    </row>
    <row r="70" spans="1:7" s="6" customFormat="1" ht="31.5">
      <c r="A70" s="12"/>
      <c r="B70" s="44" t="s">
        <v>138</v>
      </c>
      <c r="C70" s="14" t="s">
        <v>11</v>
      </c>
      <c r="D70" s="23">
        <v>4.83933</v>
      </c>
      <c r="E70" s="23">
        <v>1.04388</v>
      </c>
      <c r="F70" s="23">
        <v>3.94772</v>
      </c>
      <c r="G70" s="23">
        <f t="shared" si="1"/>
        <v>9.83093</v>
      </c>
    </row>
    <row r="71" spans="1:7" s="6" customFormat="1" ht="15.75">
      <c r="A71" s="12"/>
      <c r="B71" s="44" t="s">
        <v>137</v>
      </c>
      <c r="C71" s="14" t="s">
        <v>11</v>
      </c>
      <c r="D71" s="23">
        <v>2.40654</v>
      </c>
      <c r="E71" s="23">
        <v>0.5435</v>
      </c>
      <c r="F71" s="23">
        <v>0.22455</v>
      </c>
      <c r="G71" s="23">
        <f t="shared" si="1"/>
        <v>3.17459</v>
      </c>
    </row>
    <row r="72" spans="1:7" s="6" customFormat="1" ht="31.5" customHeight="1">
      <c r="A72" s="30" t="s">
        <v>28</v>
      </c>
      <c r="B72" s="31" t="s">
        <v>55</v>
      </c>
      <c r="C72" s="32" t="s">
        <v>11</v>
      </c>
      <c r="D72" s="33">
        <v>0.25895</v>
      </c>
      <c r="E72" s="33">
        <v>0.05675</v>
      </c>
      <c r="F72" s="33">
        <v>0.20072</v>
      </c>
      <c r="G72" s="33">
        <f t="shared" si="1"/>
        <v>0.5164200000000001</v>
      </c>
    </row>
    <row r="73" spans="1:8" s="6" customFormat="1" ht="15.75">
      <c r="A73" s="30" t="s">
        <v>2</v>
      </c>
      <c r="B73" s="31" t="s">
        <v>56</v>
      </c>
      <c r="C73" s="32" t="s">
        <v>11</v>
      </c>
      <c r="D73" s="33">
        <v>2.2405396</v>
      </c>
      <c r="E73" s="33">
        <v>0.66618674</v>
      </c>
      <c r="F73" s="33">
        <v>1.71798294</v>
      </c>
      <c r="G73" s="33">
        <f t="shared" si="1"/>
        <v>4.62470928</v>
      </c>
      <c r="H73" s="98"/>
    </row>
    <row r="74" spans="1:7" s="6" customFormat="1" ht="15.75">
      <c r="A74" s="30" t="s">
        <v>57</v>
      </c>
      <c r="B74" s="31" t="s">
        <v>58</v>
      </c>
      <c r="C74" s="32" t="s">
        <v>11</v>
      </c>
      <c r="D74" s="33"/>
      <c r="E74" s="33"/>
      <c r="F74" s="33"/>
      <c r="G74" s="33">
        <f t="shared" si="1"/>
        <v>0</v>
      </c>
    </row>
    <row r="75" spans="1:8" s="6" customFormat="1" ht="15.75">
      <c r="A75" s="30" t="s">
        <v>59</v>
      </c>
      <c r="B75" s="31" t="s">
        <v>60</v>
      </c>
      <c r="C75" s="32" t="s">
        <v>11</v>
      </c>
      <c r="D75" s="33">
        <v>0.68618077</v>
      </c>
      <c r="E75" s="33">
        <v>0.21184938</v>
      </c>
      <c r="F75" s="33">
        <v>18.2015486</v>
      </c>
      <c r="G75" s="33">
        <f t="shared" si="1"/>
        <v>19.09957875</v>
      </c>
      <c r="H75" s="98"/>
    </row>
    <row r="76" spans="1:7" s="6" customFormat="1" ht="15.75">
      <c r="A76" s="30" t="s">
        <v>61</v>
      </c>
      <c r="B76" s="31" t="s">
        <v>110</v>
      </c>
      <c r="C76" s="32" t="s">
        <v>11</v>
      </c>
      <c r="D76" s="33">
        <v>10.521659999999999</v>
      </c>
      <c r="E76" s="33">
        <v>2.9863099999999996</v>
      </c>
      <c r="F76" s="33">
        <v>9.882950000000001</v>
      </c>
      <c r="G76" s="33">
        <f t="shared" si="1"/>
        <v>23.39092</v>
      </c>
    </row>
    <row r="77" spans="1:7" s="6" customFormat="1" ht="15.75">
      <c r="A77" s="30" t="s">
        <v>88</v>
      </c>
      <c r="B77" s="31" t="s">
        <v>89</v>
      </c>
      <c r="C77" s="32" t="s">
        <v>11</v>
      </c>
      <c r="D77" s="33"/>
      <c r="E77" s="33"/>
      <c r="F77" s="33"/>
      <c r="G77" s="33">
        <f t="shared" si="1"/>
        <v>0</v>
      </c>
    </row>
    <row r="78" spans="1:7" s="20" customFormat="1" ht="41.25" customHeight="1">
      <c r="A78" s="45" t="s">
        <v>18</v>
      </c>
      <c r="B78" s="46" t="s">
        <v>40</v>
      </c>
      <c r="C78" s="46" t="s">
        <v>11</v>
      </c>
      <c r="D78" s="47">
        <f>SUM(D79,D80,D88,D89,D90,D91,D92,D93,D94,D95,D96)</f>
        <v>1739.161321</v>
      </c>
      <c r="E78" s="47">
        <f>SUM(E79,E80,E88,E89,E90,E91,E92,E93,E94,E95,E96)</f>
        <v>867.8518569299999</v>
      </c>
      <c r="F78" s="47">
        <f>SUM(F79,F80,F88,F89,F90,F91,F92,F93,F94,F95,F96)</f>
        <v>6114.49673583</v>
      </c>
      <c r="G78" s="47">
        <f t="shared" si="1"/>
        <v>8721.509913760001</v>
      </c>
    </row>
    <row r="79" spans="1:7" s="6" customFormat="1" ht="63">
      <c r="A79" s="48" t="s">
        <v>62</v>
      </c>
      <c r="B79" s="49" t="s">
        <v>63</v>
      </c>
      <c r="C79" s="50" t="s">
        <v>11</v>
      </c>
      <c r="D79" s="47"/>
      <c r="E79" s="47"/>
      <c r="F79" s="47"/>
      <c r="G79" s="47">
        <f t="shared" si="1"/>
        <v>0</v>
      </c>
    </row>
    <row r="80" spans="1:7" s="6" customFormat="1" ht="47.25">
      <c r="A80" s="48" t="s">
        <v>64</v>
      </c>
      <c r="B80" s="49" t="s">
        <v>65</v>
      </c>
      <c r="C80" s="50" t="s">
        <v>11</v>
      </c>
      <c r="D80" s="51">
        <f>SUM(D81:D87)</f>
        <v>33.61680201</v>
      </c>
      <c r="E80" s="51">
        <f>SUM(E81:E87)</f>
        <v>84.89379448</v>
      </c>
      <c r="F80" s="51">
        <f>SUM(F81:F87)</f>
        <v>129.29120645</v>
      </c>
      <c r="G80" s="51">
        <f t="shared" si="1"/>
        <v>247.80180294000002</v>
      </c>
    </row>
    <row r="81" spans="1:7" s="6" customFormat="1" ht="94.5">
      <c r="A81" s="12"/>
      <c r="B81" s="44" t="s">
        <v>66</v>
      </c>
      <c r="C81" s="14" t="s">
        <v>11</v>
      </c>
      <c r="D81" s="100">
        <v>6.29464</v>
      </c>
      <c r="E81" s="100">
        <v>1.326</v>
      </c>
      <c r="F81" s="100">
        <v>1.73993</v>
      </c>
      <c r="G81" s="100">
        <f t="shared" si="1"/>
        <v>9.36057</v>
      </c>
    </row>
    <row r="82" spans="1:7" s="6" customFormat="1" ht="15.75">
      <c r="A82" s="12"/>
      <c r="B82" s="44" t="s">
        <v>67</v>
      </c>
      <c r="C82" s="14" t="s">
        <v>11</v>
      </c>
      <c r="D82" s="100"/>
      <c r="E82" s="100"/>
      <c r="F82" s="100"/>
      <c r="G82" s="100">
        <f t="shared" si="1"/>
        <v>0</v>
      </c>
    </row>
    <row r="83" spans="1:7" s="6" customFormat="1" ht="15.75">
      <c r="A83" s="12"/>
      <c r="B83" s="44" t="s">
        <v>1</v>
      </c>
      <c r="C83" s="14" t="s">
        <v>11</v>
      </c>
      <c r="D83" s="100">
        <v>26.47693384</v>
      </c>
      <c r="E83" s="100">
        <v>82.59754582</v>
      </c>
      <c r="F83" s="100">
        <v>125.16061638</v>
      </c>
      <c r="G83" s="100">
        <f t="shared" si="1"/>
        <v>234.23509603999997</v>
      </c>
    </row>
    <row r="84" spans="1:7" s="6" customFormat="1" ht="15.75">
      <c r="A84" s="12"/>
      <c r="B84" s="44" t="s">
        <v>68</v>
      </c>
      <c r="C84" s="14" t="s">
        <v>11</v>
      </c>
      <c r="D84" s="100">
        <v>0.5385136</v>
      </c>
      <c r="E84" s="100">
        <v>0.57776495</v>
      </c>
      <c r="F84" s="100">
        <v>1.47640535</v>
      </c>
      <c r="G84" s="100">
        <f t="shared" si="1"/>
        <v>2.5926839</v>
      </c>
    </row>
    <row r="85" spans="1:7" s="6" customFormat="1" ht="15.75">
      <c r="A85" s="12"/>
      <c r="B85" s="44" t="s">
        <v>0</v>
      </c>
      <c r="C85" s="14" t="s">
        <v>11</v>
      </c>
      <c r="D85" s="100"/>
      <c r="E85" s="100"/>
      <c r="F85" s="100"/>
      <c r="G85" s="100">
        <f t="shared" si="1"/>
        <v>0</v>
      </c>
    </row>
    <row r="86" spans="1:7" s="6" customFormat="1" ht="15.75">
      <c r="A86" s="12"/>
      <c r="B86" s="44" t="s">
        <v>115</v>
      </c>
      <c r="C86" s="14" t="s">
        <v>11</v>
      </c>
      <c r="D86" s="100">
        <v>-0.00784</v>
      </c>
      <c r="E86" s="100">
        <v>-0.00134</v>
      </c>
      <c r="F86" s="100">
        <v>0.03967</v>
      </c>
      <c r="G86" s="100">
        <f t="shared" si="1"/>
        <v>0.030489999999999996</v>
      </c>
    </row>
    <row r="87" spans="1:7" s="6" customFormat="1" ht="15.75">
      <c r="A87" s="12"/>
      <c r="B87" s="44" t="s">
        <v>69</v>
      </c>
      <c r="C87" s="14" t="s">
        <v>11</v>
      </c>
      <c r="D87" s="89">
        <v>0.31455457</v>
      </c>
      <c r="E87" s="89">
        <v>0.39382371</v>
      </c>
      <c r="F87" s="89">
        <v>0.87458472</v>
      </c>
      <c r="G87" s="89">
        <f t="shared" si="1"/>
        <v>1.582963</v>
      </c>
    </row>
    <row r="88" spans="1:7" s="6" customFormat="1" ht="15.75">
      <c r="A88" s="48" t="s">
        <v>70</v>
      </c>
      <c r="B88" s="49" t="s">
        <v>71</v>
      </c>
      <c r="C88" s="50" t="s">
        <v>11</v>
      </c>
      <c r="D88" s="51"/>
      <c r="E88" s="51"/>
      <c r="F88" s="51"/>
      <c r="G88" s="51">
        <f t="shared" si="1"/>
        <v>0</v>
      </c>
    </row>
    <row r="89" spans="1:8" s="6" customFormat="1" ht="31.5">
      <c r="A89" s="48" t="s">
        <v>72</v>
      </c>
      <c r="B89" s="49" t="s">
        <v>136</v>
      </c>
      <c r="C89" s="50" t="s">
        <v>11</v>
      </c>
      <c r="D89" s="51"/>
      <c r="E89" s="51"/>
      <c r="F89" s="51"/>
      <c r="G89" s="51">
        <f t="shared" si="1"/>
        <v>0</v>
      </c>
      <c r="H89" s="98"/>
    </row>
    <row r="90" spans="1:7" s="6" customFormat="1" ht="15.75">
      <c r="A90" s="48" t="s">
        <v>73</v>
      </c>
      <c r="B90" s="49" t="s">
        <v>74</v>
      </c>
      <c r="C90" s="50" t="s">
        <v>11</v>
      </c>
      <c r="D90" s="51"/>
      <c r="E90" s="51"/>
      <c r="F90" s="51"/>
      <c r="G90" s="51">
        <f t="shared" si="1"/>
        <v>0</v>
      </c>
    </row>
    <row r="91" spans="1:7" s="6" customFormat="1" ht="15.75">
      <c r="A91" s="48" t="s">
        <v>75</v>
      </c>
      <c r="B91" s="49" t="s">
        <v>76</v>
      </c>
      <c r="C91" s="50" t="s">
        <v>11</v>
      </c>
      <c r="D91" s="51">
        <v>1101.73929</v>
      </c>
      <c r="E91" s="51">
        <v>203.9855</v>
      </c>
      <c r="F91" s="51">
        <v>784.9006300000001</v>
      </c>
      <c r="G91" s="51">
        <f t="shared" si="1"/>
        <v>2090.6254200000003</v>
      </c>
    </row>
    <row r="92" spans="1:7" s="6" customFormat="1" ht="15.75">
      <c r="A92" s="48" t="s">
        <v>77</v>
      </c>
      <c r="B92" s="49" t="s">
        <v>42</v>
      </c>
      <c r="C92" s="50" t="s">
        <v>11</v>
      </c>
      <c r="D92" s="51">
        <v>602.65802899</v>
      </c>
      <c r="E92" s="51">
        <v>578.60524245</v>
      </c>
      <c r="F92" s="51">
        <v>5197.41694938</v>
      </c>
      <c r="G92" s="51">
        <f t="shared" si="1"/>
        <v>6378.680220820001</v>
      </c>
    </row>
    <row r="93" spans="1:7" s="6" customFormat="1" ht="47.25">
      <c r="A93" s="48" t="s">
        <v>78</v>
      </c>
      <c r="B93" s="49" t="s">
        <v>79</v>
      </c>
      <c r="C93" s="50" t="s">
        <v>11</v>
      </c>
      <c r="D93" s="101"/>
      <c r="E93" s="51"/>
      <c r="F93" s="51"/>
      <c r="G93" s="51">
        <f t="shared" si="1"/>
        <v>0</v>
      </c>
    </row>
    <row r="94" spans="1:7" s="6" customFormat="1" ht="31.5">
      <c r="A94" s="48" t="s">
        <v>111</v>
      </c>
      <c r="B94" s="49" t="s">
        <v>134</v>
      </c>
      <c r="C94" s="50" t="s">
        <v>11</v>
      </c>
      <c r="D94" s="51"/>
      <c r="E94" s="51"/>
      <c r="F94" s="51"/>
      <c r="G94" s="51">
        <f t="shared" si="1"/>
        <v>0</v>
      </c>
    </row>
    <row r="95" spans="1:7" s="6" customFormat="1" ht="15.75">
      <c r="A95" s="48" t="s">
        <v>112</v>
      </c>
      <c r="B95" s="49" t="s">
        <v>114</v>
      </c>
      <c r="C95" s="50" t="s">
        <v>11</v>
      </c>
      <c r="D95" s="51">
        <v>1.1472</v>
      </c>
      <c r="E95" s="51">
        <v>0.36732</v>
      </c>
      <c r="F95" s="51">
        <v>2.88795</v>
      </c>
      <c r="G95" s="51">
        <f t="shared" si="1"/>
        <v>4.40247</v>
      </c>
    </row>
    <row r="96" spans="1:7" s="6" customFormat="1" ht="15.75">
      <c r="A96" s="48" t="s">
        <v>133</v>
      </c>
      <c r="B96" s="49" t="s">
        <v>113</v>
      </c>
      <c r="C96" s="50" t="s">
        <v>11</v>
      </c>
      <c r="D96" s="51"/>
      <c r="E96" s="51"/>
      <c r="F96" s="51"/>
      <c r="G96" s="51">
        <f>D96+E96+F96</f>
        <v>0</v>
      </c>
    </row>
    <row r="97" spans="1:7" s="20" customFormat="1" ht="31.5">
      <c r="A97" s="52" t="s">
        <v>19</v>
      </c>
      <c r="B97" s="53" t="s">
        <v>80</v>
      </c>
      <c r="C97" s="53" t="s">
        <v>11</v>
      </c>
      <c r="D97" s="54">
        <f>SUM(D98,D102,D103,D104,D105)</f>
        <v>3034.0912000000003</v>
      </c>
      <c r="E97" s="54">
        <f>SUM(E98,E102,E103,E104,E105)</f>
        <v>0</v>
      </c>
      <c r="F97" s="54">
        <f>SUM(F98,F102,F103,F104,F105)</f>
        <v>4634.05043</v>
      </c>
      <c r="G97" s="54">
        <f>D97+E97+F97</f>
        <v>7668.14163</v>
      </c>
    </row>
    <row r="98" spans="1:7" s="6" customFormat="1" ht="15.75">
      <c r="A98" s="55" t="s">
        <v>139</v>
      </c>
      <c r="B98" s="56" t="s">
        <v>81</v>
      </c>
      <c r="C98" s="57" t="s">
        <v>11</v>
      </c>
      <c r="D98" s="58">
        <f>SUM(D99,D100,D101)</f>
        <v>2405.22107</v>
      </c>
      <c r="E98" s="58">
        <f>SUM(E99,E100,E101)</f>
        <v>0</v>
      </c>
      <c r="F98" s="58">
        <f>SUM(F99,F100,F101)</f>
        <v>4225.7866</v>
      </c>
      <c r="G98" s="58">
        <f>SUM(G99,G100,G101)</f>
        <v>6631.00767</v>
      </c>
    </row>
    <row r="99" spans="1:7" s="6" customFormat="1" ht="21" customHeight="1">
      <c r="A99" s="62"/>
      <c r="B99" s="59" t="s">
        <v>82</v>
      </c>
      <c r="C99" s="60" t="s">
        <v>11</v>
      </c>
      <c r="D99" s="61">
        <v>2405.22107</v>
      </c>
      <c r="E99" s="61"/>
      <c r="F99" s="61">
        <v>2831.65374</v>
      </c>
      <c r="G99" s="61">
        <f aca="true" t="shared" si="2" ref="G99:G105">D99+E99+F99</f>
        <v>5236.87481</v>
      </c>
    </row>
    <row r="100" spans="1:7" s="6" customFormat="1" ht="15.75">
      <c r="A100" s="62"/>
      <c r="B100" s="59" t="s">
        <v>39</v>
      </c>
      <c r="C100" s="60" t="s">
        <v>11</v>
      </c>
      <c r="D100" s="61"/>
      <c r="E100" s="61"/>
      <c r="F100" s="61">
        <v>1394.13286</v>
      </c>
      <c r="G100" s="61">
        <f t="shared" si="2"/>
        <v>1394.13286</v>
      </c>
    </row>
    <row r="101" spans="1:7" s="6" customFormat="1" ht="21" customHeight="1">
      <c r="A101" s="62"/>
      <c r="B101" s="59" t="s">
        <v>83</v>
      </c>
      <c r="C101" s="60" t="s">
        <v>11</v>
      </c>
      <c r="D101" s="61"/>
      <c r="E101" s="61"/>
      <c r="F101" s="61"/>
      <c r="G101" s="61">
        <f t="shared" si="2"/>
        <v>0</v>
      </c>
    </row>
    <row r="102" spans="1:7" s="20" customFormat="1" ht="15.75">
      <c r="A102" s="52" t="s">
        <v>140</v>
      </c>
      <c r="B102" s="63" t="s">
        <v>92</v>
      </c>
      <c r="C102" s="53" t="s">
        <v>11</v>
      </c>
      <c r="D102" s="54">
        <v>0</v>
      </c>
      <c r="E102" s="54">
        <v>0</v>
      </c>
      <c r="F102" s="54">
        <v>0</v>
      </c>
      <c r="G102" s="54">
        <f t="shared" si="2"/>
        <v>0</v>
      </c>
    </row>
    <row r="103" spans="1:7" s="20" customFormat="1" ht="15.75">
      <c r="A103" s="52" t="s">
        <v>141</v>
      </c>
      <c r="B103" s="63" t="s">
        <v>84</v>
      </c>
      <c r="C103" s="81" t="s">
        <v>11</v>
      </c>
      <c r="D103" s="54">
        <v>567.83554</v>
      </c>
      <c r="E103" s="54">
        <v>0</v>
      </c>
      <c r="F103" s="54">
        <v>399.33539</v>
      </c>
      <c r="G103" s="54">
        <f t="shared" si="2"/>
        <v>967.17093</v>
      </c>
    </row>
    <row r="104" spans="1:7" s="20" customFormat="1" ht="15.75">
      <c r="A104" s="52" t="s">
        <v>142</v>
      </c>
      <c r="B104" s="63" t="s">
        <v>85</v>
      </c>
      <c r="C104" s="53" t="s">
        <v>11</v>
      </c>
      <c r="D104" s="54">
        <v>61.03459</v>
      </c>
      <c r="E104" s="54">
        <v>0</v>
      </c>
      <c r="F104" s="54">
        <v>8.92844</v>
      </c>
      <c r="G104" s="54">
        <f t="shared" si="2"/>
        <v>69.96303</v>
      </c>
    </row>
    <row r="105" spans="1:7" s="20" customFormat="1" ht="15.75">
      <c r="A105" s="52" t="s">
        <v>143</v>
      </c>
      <c r="B105" s="63" t="s">
        <v>86</v>
      </c>
      <c r="C105" s="53" t="s">
        <v>11</v>
      </c>
      <c r="D105" s="54">
        <v>0</v>
      </c>
      <c r="E105" s="54">
        <v>0</v>
      </c>
      <c r="F105" s="54">
        <v>0</v>
      </c>
      <c r="G105" s="54">
        <f t="shared" si="2"/>
        <v>0</v>
      </c>
    </row>
    <row r="106" spans="1:7" s="20" customFormat="1" ht="15.75">
      <c r="A106" s="64" t="s">
        <v>144</v>
      </c>
      <c r="B106" s="65" t="s">
        <v>41</v>
      </c>
      <c r="C106" s="65" t="s">
        <v>11</v>
      </c>
      <c r="D106" s="66">
        <f>SUM(D107:D107)</f>
        <v>1.10419</v>
      </c>
      <c r="E106" s="66">
        <f>SUM(E107:E107)</f>
        <v>0</v>
      </c>
      <c r="F106" s="66">
        <f>SUM(F107:F107)</f>
        <v>1.0734</v>
      </c>
      <c r="G106" s="66">
        <f>D106+E106+F106</f>
        <v>2.17759</v>
      </c>
    </row>
    <row r="107" spans="1:7" s="43" customFormat="1" ht="18.75" customHeight="1">
      <c r="A107" s="39"/>
      <c r="B107" s="67" t="s">
        <v>124</v>
      </c>
      <c r="C107" s="68" t="s">
        <v>11</v>
      </c>
      <c r="D107" s="69">
        <v>1.10419</v>
      </c>
      <c r="E107" s="69"/>
      <c r="F107" s="69">
        <v>1.0734</v>
      </c>
      <c r="G107" s="69">
        <f>D107+E107+F107</f>
        <v>2.17759</v>
      </c>
    </row>
    <row r="108" spans="1:7" s="43" customFormat="1" ht="53.25" customHeight="1">
      <c r="A108" s="24" t="s">
        <v>87</v>
      </c>
      <c r="B108" s="25" t="s">
        <v>145</v>
      </c>
      <c r="C108" s="26" t="s">
        <v>11</v>
      </c>
      <c r="D108" s="26">
        <f>SUM(D34,D106)</f>
        <v>8836.02477446</v>
      </c>
      <c r="E108" s="26">
        <f>SUM(E34,E106)</f>
        <v>1914.43314914</v>
      </c>
      <c r="F108" s="26">
        <f>SUM(F34,F106)</f>
        <v>14430.5345</v>
      </c>
      <c r="G108" s="26">
        <f>SUM(G34,G106)</f>
        <v>25180.9924236</v>
      </c>
    </row>
    <row r="109" spans="1:7" s="43" customFormat="1" ht="54.75" customHeight="1">
      <c r="A109" s="24" t="s">
        <v>90</v>
      </c>
      <c r="B109" s="25" t="s">
        <v>146</v>
      </c>
      <c r="C109" s="26" t="s">
        <v>11</v>
      </c>
      <c r="D109" s="26">
        <v>6188.40006</v>
      </c>
      <c r="E109" s="26">
        <v>1981.47878</v>
      </c>
      <c r="F109" s="26">
        <v>15578.69206</v>
      </c>
      <c r="G109" s="26">
        <f>SUM(D109,E109,F109)</f>
        <v>23748.5709</v>
      </c>
    </row>
    <row r="110" spans="1:7" s="43" customFormat="1" ht="12.75" customHeight="1">
      <c r="A110" s="106"/>
      <c r="B110" s="107"/>
      <c r="C110" s="108"/>
      <c r="D110" s="109"/>
      <c r="E110" s="109"/>
      <c r="F110" s="109"/>
      <c r="G110" s="110"/>
    </row>
    <row r="111" spans="1:7" s="43" customFormat="1" ht="12.75" customHeight="1">
      <c r="A111" s="106"/>
      <c r="B111" s="107"/>
      <c r="C111" s="108"/>
      <c r="D111" s="109"/>
      <c r="E111" s="109"/>
      <c r="F111" s="109"/>
      <c r="G111" s="109"/>
    </row>
    <row r="112" spans="1:7" s="43" customFormat="1" ht="12.75" customHeight="1">
      <c r="A112" s="106"/>
      <c r="B112" s="107"/>
      <c r="C112" s="108"/>
      <c r="D112" s="109"/>
      <c r="E112" s="109"/>
      <c r="F112" s="109"/>
      <c r="G112" s="110"/>
    </row>
    <row r="113" spans="1:2" ht="18.75">
      <c r="A113" s="105" t="s">
        <v>150</v>
      </c>
      <c r="B113" s="104"/>
    </row>
    <row r="114" spans="1:3" ht="15.75">
      <c r="A114" s="105" t="s">
        <v>147</v>
      </c>
      <c r="B114" s="105"/>
      <c r="C114" s="105"/>
    </row>
    <row r="117" spans="1:3" ht="20.25">
      <c r="A117" s="70"/>
      <c r="B117" s="99"/>
      <c r="C117" s="99"/>
    </row>
    <row r="118" spans="1:3" ht="20.25">
      <c r="A118" s="70"/>
      <c r="B118" s="99"/>
      <c r="C118" s="99"/>
    </row>
    <row r="119" spans="1:3" ht="20.25">
      <c r="A119" s="70"/>
      <c r="B119" s="99"/>
      <c r="C119" s="99"/>
    </row>
  </sheetData>
  <sheetProtection/>
  <mergeCells count="6">
    <mergeCell ref="A1:G3"/>
    <mergeCell ref="D4:F4"/>
    <mergeCell ref="G4:G5"/>
    <mergeCell ref="C4:C6"/>
    <mergeCell ref="B4:B6"/>
    <mergeCell ref="A4:A6"/>
  </mergeCells>
  <printOptions/>
  <pageMargins left="0.07874015748031496" right="0.07874015748031496" top="0.07874015748031496" bottom="0.07874015748031496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Сальников И.С.</dc:creator>
  <cp:keywords/>
  <dc:description/>
  <cp:lastModifiedBy>Юлия Соммер</cp:lastModifiedBy>
  <cp:lastPrinted>2023-05-03T11:34:24Z</cp:lastPrinted>
  <dcterms:created xsi:type="dcterms:W3CDTF">2011-03-01T03:58:34Z</dcterms:created>
  <dcterms:modified xsi:type="dcterms:W3CDTF">2023-05-03T11:37:42Z</dcterms:modified>
  <cp:category/>
  <cp:version/>
  <cp:contentType/>
  <cp:contentStatus/>
</cp:coreProperties>
</file>